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104599_student_uwtsd_ac_uk/Documents/Year 1 - Level 4/ACHA4012_4004 Motorsport and Vehicle Technologie/Semester 2/"/>
    </mc:Choice>
  </mc:AlternateContent>
  <xr:revisionPtr revIDLastSave="1009" documentId="11_1BC88F415D53B2487D015F5EF5E42DF756AB4D18" xr6:coauthVersionLast="47" xr6:coauthVersionMax="47" xr10:uidLastSave="{11926AE8-10CC-4A5A-89A0-E2569859B450}"/>
  <bookViews>
    <workbookView xWindow="5748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7" i="1"/>
  <c r="G7" i="1"/>
  <c r="X7" i="1"/>
  <c r="R7" i="1"/>
  <c r="C8" i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L8" i="1" l="1"/>
  <c r="M8" i="1" s="1"/>
  <c r="L80" i="1"/>
  <c r="M80" i="1" s="1"/>
  <c r="L31" i="1"/>
  <c r="M31" i="1" s="1"/>
  <c r="L95" i="1"/>
  <c r="M95" i="1" s="1"/>
  <c r="L87" i="1"/>
  <c r="M87" i="1" s="1"/>
  <c r="L79" i="1"/>
  <c r="M79" i="1" s="1"/>
  <c r="L71" i="1"/>
  <c r="M71" i="1" s="1"/>
  <c r="L63" i="1"/>
  <c r="M63" i="1" s="1"/>
  <c r="L55" i="1"/>
  <c r="M55" i="1" s="1"/>
  <c r="L47" i="1"/>
  <c r="M47" i="1" s="1"/>
  <c r="L39" i="1"/>
  <c r="M39" i="1" s="1"/>
  <c r="L30" i="1"/>
  <c r="M30" i="1" s="1"/>
  <c r="L22" i="1"/>
  <c r="M22" i="1" s="1"/>
  <c r="L14" i="1"/>
  <c r="M14" i="1" s="1"/>
  <c r="L64" i="1"/>
  <c r="M64" i="1" s="1"/>
  <c r="L23" i="1"/>
  <c r="M23" i="1" s="1"/>
  <c r="L94" i="1"/>
  <c r="M94" i="1" s="1"/>
  <c r="L86" i="1"/>
  <c r="M86" i="1" s="1"/>
  <c r="L78" i="1"/>
  <c r="M78" i="1" s="1"/>
  <c r="L70" i="1"/>
  <c r="M70" i="1" s="1"/>
  <c r="L62" i="1"/>
  <c r="M62" i="1" s="1"/>
  <c r="L54" i="1"/>
  <c r="M54" i="1" s="1"/>
  <c r="L46" i="1"/>
  <c r="M46" i="1" s="1"/>
  <c r="L38" i="1"/>
  <c r="M38" i="1" s="1"/>
  <c r="L29" i="1"/>
  <c r="M29" i="1" s="1"/>
  <c r="L21" i="1"/>
  <c r="M21" i="1" s="1"/>
  <c r="L13" i="1"/>
  <c r="M13" i="1" s="1"/>
  <c r="G80" i="1"/>
  <c r="G8" i="1"/>
  <c r="L72" i="1"/>
  <c r="M72" i="1" s="1"/>
  <c r="L48" i="1"/>
  <c r="M48" i="1" s="1"/>
  <c r="L36" i="1"/>
  <c r="M36" i="1" s="1"/>
  <c r="L77" i="1"/>
  <c r="M77" i="1" s="1"/>
  <c r="L69" i="1"/>
  <c r="M69" i="1" s="1"/>
  <c r="L53" i="1"/>
  <c r="M53" i="1" s="1"/>
  <c r="L45" i="1"/>
  <c r="M45" i="1" s="1"/>
  <c r="L37" i="1"/>
  <c r="M37" i="1" s="1"/>
  <c r="L28" i="1"/>
  <c r="M28" i="1" s="1"/>
  <c r="L20" i="1"/>
  <c r="M20" i="1" s="1"/>
  <c r="L12" i="1"/>
  <c r="M12" i="1" s="1"/>
  <c r="L96" i="1"/>
  <c r="M96" i="1" s="1"/>
  <c r="L56" i="1"/>
  <c r="M56" i="1" s="1"/>
  <c r="L15" i="1"/>
  <c r="M15" i="1" s="1"/>
  <c r="L85" i="1"/>
  <c r="M85" i="1" s="1"/>
  <c r="L61" i="1"/>
  <c r="M61" i="1" s="1"/>
  <c r="L92" i="1"/>
  <c r="M92" i="1" s="1"/>
  <c r="L84" i="1"/>
  <c r="M84" i="1" s="1"/>
  <c r="L76" i="1"/>
  <c r="M76" i="1" s="1"/>
  <c r="L68" i="1"/>
  <c r="M68" i="1" s="1"/>
  <c r="L60" i="1"/>
  <c r="M60" i="1" s="1"/>
  <c r="L52" i="1"/>
  <c r="M52" i="1" s="1"/>
  <c r="L44" i="1"/>
  <c r="M44" i="1" s="1"/>
  <c r="L35" i="1"/>
  <c r="M35" i="1" s="1"/>
  <c r="L27" i="1"/>
  <c r="M27" i="1" s="1"/>
  <c r="L19" i="1"/>
  <c r="M19" i="1" s="1"/>
  <c r="L11" i="1"/>
  <c r="M11" i="1" s="1"/>
  <c r="G86" i="1"/>
  <c r="G78" i="1"/>
  <c r="L91" i="1"/>
  <c r="M91" i="1" s="1"/>
  <c r="L83" i="1"/>
  <c r="M83" i="1" s="1"/>
  <c r="L75" i="1"/>
  <c r="M75" i="1" s="1"/>
  <c r="L67" i="1"/>
  <c r="M67" i="1" s="1"/>
  <c r="L59" i="1"/>
  <c r="M59" i="1" s="1"/>
  <c r="L51" i="1"/>
  <c r="M51" i="1" s="1"/>
  <c r="L43" i="1"/>
  <c r="M43" i="1" s="1"/>
  <c r="L34" i="1"/>
  <c r="M34" i="1" s="1"/>
  <c r="L26" i="1"/>
  <c r="M26" i="1" s="1"/>
  <c r="L18" i="1"/>
  <c r="M18" i="1" s="1"/>
  <c r="L10" i="1"/>
  <c r="M10" i="1" s="1"/>
  <c r="G69" i="1"/>
  <c r="L90" i="1"/>
  <c r="M90" i="1" s="1"/>
  <c r="L82" i="1"/>
  <c r="M82" i="1" s="1"/>
  <c r="L74" i="1"/>
  <c r="M74" i="1" s="1"/>
  <c r="L66" i="1"/>
  <c r="M66" i="1" s="1"/>
  <c r="L58" i="1"/>
  <c r="M58" i="1" s="1"/>
  <c r="L50" i="1"/>
  <c r="M50" i="1" s="1"/>
  <c r="L42" i="1"/>
  <c r="M42" i="1" s="1"/>
  <c r="L33" i="1"/>
  <c r="M33" i="1" s="1"/>
  <c r="L25" i="1"/>
  <c r="M25" i="1" s="1"/>
  <c r="L17" i="1"/>
  <c r="M17" i="1" s="1"/>
  <c r="L9" i="1"/>
  <c r="M9" i="1" s="1"/>
  <c r="L88" i="1"/>
  <c r="M88" i="1" s="1"/>
  <c r="L40" i="1"/>
  <c r="M40" i="1" s="1"/>
  <c r="L93" i="1"/>
  <c r="M93" i="1" s="1"/>
  <c r="L97" i="1"/>
  <c r="M97" i="1" s="1"/>
  <c r="L89" i="1"/>
  <c r="M89" i="1" s="1"/>
  <c r="L81" i="1"/>
  <c r="M81" i="1" s="1"/>
  <c r="L73" i="1"/>
  <c r="M73" i="1" s="1"/>
  <c r="L65" i="1"/>
  <c r="M65" i="1" s="1"/>
  <c r="L57" i="1"/>
  <c r="M57" i="1" s="1"/>
  <c r="L49" i="1"/>
  <c r="M49" i="1" s="1"/>
  <c r="L41" i="1"/>
  <c r="M41" i="1" s="1"/>
  <c r="L32" i="1"/>
  <c r="M32" i="1" s="1"/>
  <c r="L24" i="1"/>
  <c r="M24" i="1" s="1"/>
  <c r="L16" i="1"/>
  <c r="M16" i="1" s="1"/>
  <c r="H8" i="1" l="1"/>
  <c r="I8" i="1"/>
  <c r="J8" i="1"/>
  <c r="H80" i="1"/>
  <c r="I80" i="1"/>
  <c r="J80" i="1"/>
  <c r="H78" i="1"/>
  <c r="I78" i="1"/>
  <c r="J78" i="1"/>
  <c r="H69" i="1"/>
  <c r="I69" i="1"/>
  <c r="J69" i="1"/>
  <c r="H86" i="1"/>
  <c r="I86" i="1"/>
  <c r="J86" i="1"/>
  <c r="L7" i="1"/>
  <c r="M7" i="1" s="1"/>
  <c r="G68" i="1"/>
  <c r="G30" i="1"/>
  <c r="G91" i="1"/>
  <c r="G13" i="1"/>
  <c r="G21" i="1"/>
  <c r="G47" i="1"/>
  <c r="G84" i="1"/>
  <c r="G52" i="1"/>
  <c r="G77" i="1"/>
  <c r="G59" i="1"/>
  <c r="G60" i="1"/>
  <c r="G12" i="1"/>
  <c r="G20" i="1"/>
  <c r="G27" i="1"/>
  <c r="G18" i="1"/>
  <c r="G29" i="1"/>
  <c r="G51" i="1"/>
  <c r="G76" i="1"/>
  <c r="G94" i="1"/>
  <c r="G70" i="1"/>
  <c r="G82" i="1"/>
  <c r="G43" i="1"/>
  <c r="G64" i="1"/>
  <c r="G22" i="1"/>
  <c r="G71" i="1"/>
  <c r="G87" i="1"/>
  <c r="G62" i="1"/>
  <c r="G63" i="1"/>
  <c r="G72" i="1"/>
  <c r="G55" i="1"/>
  <c r="G79" i="1"/>
  <c r="G38" i="1"/>
  <c r="G15" i="1"/>
  <c r="G85" i="1"/>
  <c r="G46" i="1"/>
  <c r="G23" i="1"/>
  <c r="G37" i="1"/>
  <c r="G28" i="1"/>
  <c r="G35" i="1"/>
  <c r="G36" i="1"/>
  <c r="G93" i="1"/>
  <c r="G54" i="1"/>
  <c r="G31" i="1"/>
  <c r="G56" i="1"/>
  <c r="G33" i="1"/>
  <c r="G50" i="1"/>
  <c r="G41" i="1"/>
  <c r="G49" i="1"/>
  <c r="G16" i="1"/>
  <c r="G57" i="1"/>
  <c r="G34" i="1"/>
  <c r="G92" i="1"/>
  <c r="G24" i="1"/>
  <c r="G88" i="1"/>
  <c r="G65" i="1"/>
  <c r="G74" i="1"/>
  <c r="G67" i="1"/>
  <c r="G75" i="1"/>
  <c r="G53" i="1"/>
  <c r="G95" i="1"/>
  <c r="G32" i="1"/>
  <c r="G96" i="1"/>
  <c r="G9" i="1"/>
  <c r="G73" i="1"/>
  <c r="G10" i="1"/>
  <c r="G45" i="1"/>
  <c r="G11" i="1"/>
  <c r="G42" i="1"/>
  <c r="G19" i="1"/>
  <c r="G83" i="1"/>
  <c r="G90" i="1"/>
  <c r="G44" i="1"/>
  <c r="G61" i="1"/>
  <c r="G14" i="1"/>
  <c r="G26" i="1"/>
  <c r="G39" i="1"/>
  <c r="G58" i="1"/>
  <c r="G40" i="1"/>
  <c r="G17" i="1"/>
  <c r="G81" i="1"/>
  <c r="G66" i="1"/>
  <c r="G48" i="1"/>
  <c r="G25" i="1"/>
  <c r="G89" i="1"/>
  <c r="G97" i="1"/>
  <c r="H41" i="1" l="1"/>
  <c r="I41" i="1"/>
  <c r="J41" i="1"/>
  <c r="H52" i="1"/>
  <c r="J52" i="1"/>
  <c r="I52" i="1"/>
  <c r="H96" i="1"/>
  <c r="J96" i="1"/>
  <c r="I96" i="1"/>
  <c r="H79" i="1"/>
  <c r="I79" i="1"/>
  <c r="J79" i="1"/>
  <c r="H18" i="1"/>
  <c r="J18" i="1"/>
  <c r="I18" i="1"/>
  <c r="H32" i="1"/>
  <c r="I32" i="1"/>
  <c r="J32" i="1"/>
  <c r="H27" i="1"/>
  <c r="J27" i="1"/>
  <c r="I27" i="1"/>
  <c r="H89" i="1"/>
  <c r="I89" i="1"/>
  <c r="J89" i="1"/>
  <c r="H39" i="1"/>
  <c r="I39" i="1"/>
  <c r="J39" i="1"/>
  <c r="H42" i="1"/>
  <c r="J42" i="1"/>
  <c r="I42" i="1"/>
  <c r="H95" i="1"/>
  <c r="I95" i="1"/>
  <c r="J95" i="1"/>
  <c r="H92" i="1"/>
  <c r="J92" i="1"/>
  <c r="I92" i="1"/>
  <c r="H33" i="1"/>
  <c r="I33" i="1"/>
  <c r="J33" i="1"/>
  <c r="H37" i="1"/>
  <c r="I37" i="1"/>
  <c r="J37" i="1"/>
  <c r="H72" i="1"/>
  <c r="J72" i="1"/>
  <c r="I72" i="1"/>
  <c r="H82" i="1"/>
  <c r="J82" i="1"/>
  <c r="I82" i="1"/>
  <c r="H20" i="1"/>
  <c r="J20" i="1"/>
  <c r="I20" i="1"/>
  <c r="H21" i="1"/>
  <c r="I21" i="1"/>
  <c r="J21" i="1"/>
  <c r="H65" i="1"/>
  <c r="I65" i="1"/>
  <c r="J65" i="1"/>
  <c r="H38" i="1"/>
  <c r="I38" i="1"/>
  <c r="J38" i="1"/>
  <c r="H22" i="1"/>
  <c r="I22" i="1"/>
  <c r="J22" i="1"/>
  <c r="H83" i="1"/>
  <c r="J83" i="1"/>
  <c r="I83" i="1"/>
  <c r="H35" i="1"/>
  <c r="I35" i="1"/>
  <c r="J35" i="1"/>
  <c r="H84" i="1"/>
  <c r="J84" i="1"/>
  <c r="I84" i="1"/>
  <c r="H97" i="1"/>
  <c r="I97" i="1"/>
  <c r="J97" i="1"/>
  <c r="H24" i="1"/>
  <c r="I24" i="1"/>
  <c r="J24" i="1"/>
  <c r="H43" i="1"/>
  <c r="J43" i="1"/>
  <c r="I43" i="1"/>
  <c r="H34" i="1"/>
  <c r="J34" i="1"/>
  <c r="I34" i="1"/>
  <c r="H9" i="1"/>
  <c r="I9" i="1"/>
  <c r="J9" i="1"/>
  <c r="H58" i="1"/>
  <c r="J58" i="1"/>
  <c r="I58" i="1"/>
  <c r="I7" i="1"/>
  <c r="J7" i="1"/>
  <c r="H55" i="1"/>
  <c r="I55" i="1"/>
  <c r="J55" i="1"/>
  <c r="H25" i="1"/>
  <c r="I25" i="1"/>
  <c r="J25" i="1"/>
  <c r="H53" i="1"/>
  <c r="I53" i="1"/>
  <c r="J53" i="1"/>
  <c r="H23" i="1"/>
  <c r="I23" i="1"/>
  <c r="J23" i="1"/>
  <c r="H70" i="1"/>
  <c r="I70" i="1"/>
  <c r="J70" i="1"/>
  <c r="H13" i="1"/>
  <c r="I13" i="1"/>
  <c r="J13" i="1"/>
  <c r="H48" i="1"/>
  <c r="I48" i="1"/>
  <c r="J48" i="1"/>
  <c r="H14" i="1"/>
  <c r="I14" i="1"/>
  <c r="J14" i="1"/>
  <c r="H45" i="1"/>
  <c r="I45" i="1"/>
  <c r="J45" i="1"/>
  <c r="H75" i="1"/>
  <c r="I75" i="1"/>
  <c r="J75" i="1"/>
  <c r="H57" i="1"/>
  <c r="I57" i="1"/>
  <c r="J57" i="1"/>
  <c r="H31" i="1"/>
  <c r="I31" i="1"/>
  <c r="J31" i="1"/>
  <c r="H46" i="1"/>
  <c r="I46" i="1"/>
  <c r="J46" i="1"/>
  <c r="H62" i="1"/>
  <c r="I62" i="1"/>
  <c r="J62" i="1"/>
  <c r="H94" i="1"/>
  <c r="I94" i="1"/>
  <c r="J94" i="1"/>
  <c r="H60" i="1"/>
  <c r="J60" i="1"/>
  <c r="I60" i="1"/>
  <c r="H91" i="1"/>
  <c r="J91" i="1"/>
  <c r="I91" i="1"/>
  <c r="H90" i="1"/>
  <c r="J90" i="1"/>
  <c r="I90" i="1"/>
  <c r="H36" i="1"/>
  <c r="J36" i="1"/>
  <c r="I36" i="1"/>
  <c r="H29" i="1"/>
  <c r="I29" i="1"/>
  <c r="J29" i="1"/>
  <c r="H40" i="1"/>
  <c r="J40" i="1"/>
  <c r="I40" i="1"/>
  <c r="H50" i="1"/>
  <c r="J50" i="1"/>
  <c r="I50" i="1"/>
  <c r="H19" i="1"/>
  <c r="J19" i="1"/>
  <c r="I19" i="1"/>
  <c r="H28" i="1"/>
  <c r="J28" i="1"/>
  <c r="I28" i="1"/>
  <c r="H47" i="1"/>
  <c r="I47" i="1"/>
  <c r="J47" i="1"/>
  <c r="H26" i="1"/>
  <c r="J26" i="1"/>
  <c r="I26" i="1"/>
  <c r="H56" i="1"/>
  <c r="I56" i="1"/>
  <c r="J56" i="1"/>
  <c r="J12" i="1"/>
  <c r="I12" i="1"/>
  <c r="H66" i="1"/>
  <c r="J66" i="1"/>
  <c r="I66" i="1"/>
  <c r="H61" i="1"/>
  <c r="I61" i="1"/>
  <c r="J61" i="1"/>
  <c r="H10" i="1"/>
  <c r="J10" i="1"/>
  <c r="I10" i="1"/>
  <c r="H67" i="1"/>
  <c r="J67" i="1"/>
  <c r="I67" i="1"/>
  <c r="H16" i="1"/>
  <c r="J16" i="1"/>
  <c r="I16" i="1"/>
  <c r="H54" i="1"/>
  <c r="I54" i="1"/>
  <c r="J54" i="1"/>
  <c r="H85" i="1"/>
  <c r="I85" i="1"/>
  <c r="J85" i="1"/>
  <c r="H87" i="1"/>
  <c r="I87" i="1"/>
  <c r="J87" i="1"/>
  <c r="J76" i="1"/>
  <c r="I76" i="1"/>
  <c r="H59" i="1"/>
  <c r="J59" i="1"/>
  <c r="I59" i="1"/>
  <c r="H30" i="1"/>
  <c r="I30" i="1"/>
  <c r="J30" i="1"/>
  <c r="H17" i="1"/>
  <c r="I17" i="1"/>
  <c r="J17" i="1"/>
  <c r="H88" i="1"/>
  <c r="I88" i="1"/>
  <c r="J88" i="1"/>
  <c r="H64" i="1"/>
  <c r="J64" i="1"/>
  <c r="I64" i="1"/>
  <c r="H11" i="1"/>
  <c r="J11" i="1"/>
  <c r="I11" i="1"/>
  <c r="H63" i="1"/>
  <c r="I63" i="1"/>
  <c r="J63" i="1"/>
  <c r="H81" i="1"/>
  <c r="I81" i="1"/>
  <c r="J81" i="1"/>
  <c r="H44" i="1"/>
  <c r="J44" i="1"/>
  <c r="I44" i="1"/>
  <c r="H73" i="1"/>
  <c r="I73" i="1"/>
  <c r="J73" i="1"/>
  <c r="H74" i="1"/>
  <c r="J74" i="1"/>
  <c r="I74" i="1"/>
  <c r="H49" i="1"/>
  <c r="I49" i="1"/>
  <c r="J49" i="1"/>
  <c r="H93" i="1"/>
  <c r="I93" i="1"/>
  <c r="J93" i="1"/>
  <c r="H15" i="1"/>
  <c r="I15" i="1"/>
  <c r="J15" i="1"/>
  <c r="H71" i="1"/>
  <c r="I71" i="1"/>
  <c r="J71" i="1"/>
  <c r="H51" i="1"/>
  <c r="J51" i="1"/>
  <c r="I51" i="1"/>
  <c r="H77" i="1"/>
  <c r="I77" i="1"/>
  <c r="J77" i="1"/>
  <c r="H68" i="1"/>
  <c r="J68" i="1"/>
  <c r="I68" i="1"/>
  <c r="H7" i="1"/>
  <c r="H12" i="1"/>
  <c r="H76" i="1"/>
</calcChain>
</file>

<file path=xl/sharedStrings.xml><?xml version="1.0" encoding="utf-8"?>
<sst xmlns="http://schemas.openxmlformats.org/spreadsheetml/2006/main" count="56" uniqueCount="42">
  <si>
    <t>Humidity</t>
  </si>
  <si>
    <t>mBar</t>
  </si>
  <si>
    <t>%</t>
  </si>
  <si>
    <t>Deg C</t>
  </si>
  <si>
    <t>Dyno Speed</t>
  </si>
  <si>
    <t>Fuel Flow Rate</t>
  </si>
  <si>
    <t>Lambda</t>
  </si>
  <si>
    <t>Newtons</t>
  </si>
  <si>
    <t>rpm</t>
  </si>
  <si>
    <t>l/min</t>
  </si>
  <si>
    <t>Power</t>
  </si>
  <si>
    <t>Torque</t>
  </si>
  <si>
    <t>BMEP</t>
  </si>
  <si>
    <t>SFC</t>
  </si>
  <si>
    <t>Overall Thermal Efficiency</t>
  </si>
  <si>
    <t>Torque Arm length</t>
  </si>
  <si>
    <t>mm</t>
  </si>
  <si>
    <t>m</t>
  </si>
  <si>
    <t>N/m</t>
  </si>
  <si>
    <t>Pa</t>
  </si>
  <si>
    <t>W</t>
  </si>
  <si>
    <t>Bore diameter</t>
  </si>
  <si>
    <t>Stroke</t>
  </si>
  <si>
    <t>Number of cylinders</t>
  </si>
  <si>
    <t>Corrected Power</t>
  </si>
  <si>
    <t>kg/kWh</t>
  </si>
  <si>
    <t>kW</t>
  </si>
  <si>
    <t>Piston Area</t>
  </si>
  <si>
    <t>m^2</t>
  </si>
  <si>
    <t>49 000</t>
  </si>
  <si>
    <t>kJ/kg</t>
  </si>
  <si>
    <t>kPa</t>
  </si>
  <si>
    <t>Dynamometer Load</t>
  </si>
  <si>
    <t>Calorific value of fuel</t>
  </si>
  <si>
    <t>Ambiant pressure</t>
  </si>
  <si>
    <t>Ambient temperature</t>
  </si>
  <si>
    <t>Standard pressure</t>
  </si>
  <si>
    <t>Bar</t>
  </si>
  <si>
    <t>Standard temperature</t>
  </si>
  <si>
    <t>Kelvin</t>
  </si>
  <si>
    <t>Specific gravity of fuel</t>
  </si>
  <si>
    <t>converts litres to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</si>
</sst>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D6DD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64E4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0" fontId="0" fillId="2" borderId="18" xfId="0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4" borderId="24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1" fillId="7" borderId="30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9" borderId="19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0" fillId="10" borderId="0" xfId="0" applyFill="1"/>
    <xf numFmtId="0" fontId="1" fillId="12" borderId="13" xfId="0" applyFont="1" applyFill="1" applyBorder="1" applyAlignment="1">
      <alignment horizontal="center" vertical="center" wrapText="1"/>
    </xf>
    <xf numFmtId="0" fontId="1" fillId="12" borderId="14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12" borderId="16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0" fillId="11" borderId="37" xfId="0" applyFill="1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11" borderId="2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11" borderId="2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0" fillId="11" borderId="25" xfId="0" applyFill="1" applyBorder="1" applyAlignment="1">
      <alignment horizontal="center" vertical="center"/>
    </xf>
    <xf numFmtId="0" fontId="0" fillId="11" borderId="40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11" borderId="41" xfId="0" applyFill="1" applyBorder="1" applyAlignment="1">
      <alignment horizontal="center" vertical="center"/>
    </xf>
    <xf numFmtId="0" fontId="0" fillId="11" borderId="42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43" xfId="0" applyFont="1" applyFill="1" applyBorder="1" applyAlignment="1">
      <alignment horizontal="center" vertical="center" wrapText="1"/>
    </xf>
    <xf numFmtId="0" fontId="1" fillId="3" borderId="44" xfId="0" applyFont="1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1" fillId="3" borderId="46" xfId="0" applyFont="1" applyFill="1" applyBorder="1" applyAlignment="1">
      <alignment horizontal="center" vertical="center"/>
    </xf>
    <xf numFmtId="0" fontId="1" fillId="3" borderId="47" xfId="0" applyFont="1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4E4E"/>
      <color rgb="FFAD6D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compared to BMEP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4899803065172979E-2"/>
          <c:y val="0.1273093790998063"/>
          <c:w val="0.85494435540332459"/>
          <c:h val="0.76143186938255003"/>
        </c:manualLayout>
      </c:layout>
      <c:scatterChart>
        <c:scatterStyle val="smoothMarker"/>
        <c:varyColors val="0"/>
        <c:ser>
          <c:idx val="0"/>
          <c:order val="0"/>
          <c:tx>
            <c:v>Torque vs Engine speed</c:v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BsC'!$K$7:$K$97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E56-45A9-B697-D7E0B10C55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8194399"/>
        <c:axId val="1148206879"/>
      </c:scatterChart>
      <c:scatterChart>
        <c:scatterStyle val="smoothMarker"/>
        <c:varyColors val="0"/>
        <c:ser>
          <c:idx val="1"/>
          <c:order val="1"/>
          <c:tx>
            <c:v>BMEP vs Engine speed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BsC'!$M$7:$M$97</c:f>
              <c:numCache>
                <c:formatCode>General</c:formatCode>
                <c:ptCount val="91"/>
                <c:pt idx="0">
                  <c:v>659.22757846913578</c:v>
                </c:pt>
                <c:pt idx="1">
                  <c:v>662.32793012148147</c:v>
                </c:pt>
                <c:pt idx="2">
                  <c:v>668.34170993777764</c:v>
                </c:pt>
                <c:pt idx="3">
                  <c:v>671.69344145382718</c:v>
                </c:pt>
                <c:pt idx="4">
                  <c:v>682.01935277827158</c:v>
                </c:pt>
                <c:pt idx="5">
                  <c:v>692.97049094320982</c:v>
                </c:pt>
                <c:pt idx="6">
                  <c:v>705.71996197925921</c:v>
                </c:pt>
                <c:pt idx="7">
                  <c:v>720.6029390380246</c:v>
                </c:pt>
                <c:pt idx="8">
                  <c:v>736.53010937678994</c:v>
                </c:pt>
                <c:pt idx="9">
                  <c:v>746.29525023604936</c:v>
                </c:pt>
                <c:pt idx="10">
                  <c:v>754.04290654814815</c:v>
                </c:pt>
                <c:pt idx="11">
                  <c:v>759.21875348543199</c:v>
                </c:pt>
                <c:pt idx="12">
                  <c:v>763.62112391901223</c:v>
                </c:pt>
                <c:pt idx="13">
                  <c:v>765.56126081580237</c:v>
                </c:pt>
                <c:pt idx="14">
                  <c:v>764.81356686222205</c:v>
                </c:pt>
                <c:pt idx="15">
                  <c:v>766.13492255604933</c:v>
                </c:pt>
                <c:pt idx="16">
                  <c:v>770.79511849086407</c:v>
                </c:pt>
                <c:pt idx="17">
                  <c:v>773.05109162666645</c:v>
                </c:pt>
                <c:pt idx="18">
                  <c:v>774.61093590913572</c:v>
                </c:pt>
                <c:pt idx="19">
                  <c:v>779.58696808296281</c:v>
                </c:pt>
                <c:pt idx="20">
                  <c:v>787.37974385777761</c:v>
                </c:pt>
                <c:pt idx="21">
                  <c:v>791.81434247901223</c:v>
                </c:pt>
                <c:pt idx="22">
                  <c:v>797.94414377086412</c:v>
                </c:pt>
                <c:pt idx="23">
                  <c:v>804.3768900266665</c:v>
                </c:pt>
                <c:pt idx="24">
                  <c:v>806.58774369975299</c:v>
                </c:pt>
                <c:pt idx="25">
                  <c:v>812.33080673975303</c:v>
                </c:pt>
                <c:pt idx="26">
                  <c:v>816.40444965925906</c:v>
                </c:pt>
                <c:pt idx="27">
                  <c:v>817.44864293925923</c:v>
                </c:pt>
                <c:pt idx="28">
                  <c:v>816.59781878518504</c:v>
                </c:pt>
                <c:pt idx="29">
                  <c:v>815.70832080592584</c:v>
                </c:pt>
                <c:pt idx="30">
                  <c:v>814.97351812740726</c:v>
                </c:pt>
                <c:pt idx="31">
                  <c:v>813.69083625876544</c:v>
                </c:pt>
                <c:pt idx="32">
                  <c:v>813.18807653135809</c:v>
                </c:pt>
                <c:pt idx="33">
                  <c:v>811.16414634666648</c:v>
                </c:pt>
                <c:pt idx="34">
                  <c:v>805.1310296177777</c:v>
                </c:pt>
                <c:pt idx="35">
                  <c:v>798.78852228740732</c:v>
                </c:pt>
                <c:pt idx="36">
                  <c:v>797.25446055506154</c:v>
                </c:pt>
                <c:pt idx="37">
                  <c:v>795.32076929580239</c:v>
                </c:pt>
                <c:pt idx="38">
                  <c:v>789.71306464395047</c:v>
                </c:pt>
                <c:pt idx="39">
                  <c:v>785.31713984790122</c:v>
                </c:pt>
                <c:pt idx="40">
                  <c:v>784.49209824395052</c:v>
                </c:pt>
                <c:pt idx="41">
                  <c:v>780.71495465086412</c:v>
                </c:pt>
                <c:pt idx="42">
                  <c:v>780.72140028839499</c:v>
                </c:pt>
                <c:pt idx="43">
                  <c:v>778.96174124246897</c:v>
                </c:pt>
                <c:pt idx="44">
                  <c:v>777.31810367209869</c:v>
                </c:pt>
                <c:pt idx="45">
                  <c:v>778.89083922962959</c:v>
                </c:pt>
                <c:pt idx="46">
                  <c:v>784.00222979160492</c:v>
                </c:pt>
                <c:pt idx="47">
                  <c:v>787.53443915851835</c:v>
                </c:pt>
                <c:pt idx="48">
                  <c:v>792.38155858172843</c:v>
                </c:pt>
                <c:pt idx="49">
                  <c:v>795.87509412345673</c:v>
                </c:pt>
                <c:pt idx="50">
                  <c:v>795.57214915950613</c:v>
                </c:pt>
                <c:pt idx="51">
                  <c:v>800.58040952098759</c:v>
                </c:pt>
                <c:pt idx="52">
                  <c:v>799.6844659041974</c:v>
                </c:pt>
                <c:pt idx="53">
                  <c:v>799.04634778864192</c:v>
                </c:pt>
                <c:pt idx="54">
                  <c:v>798.06661088395049</c:v>
                </c:pt>
                <c:pt idx="55">
                  <c:v>797.75722028246901</c:v>
                </c:pt>
                <c:pt idx="56">
                  <c:v>796.09424579950598</c:v>
                </c:pt>
                <c:pt idx="57">
                  <c:v>790.69924718617278</c:v>
                </c:pt>
                <c:pt idx="58">
                  <c:v>787.37974385777761</c:v>
                </c:pt>
                <c:pt idx="59">
                  <c:v>781.10813854024684</c:v>
                </c:pt>
                <c:pt idx="60">
                  <c:v>773.50228625382715</c:v>
                </c:pt>
                <c:pt idx="61">
                  <c:v>765.31632658962951</c:v>
                </c:pt>
                <c:pt idx="62">
                  <c:v>756.98856289975299</c:v>
                </c:pt>
                <c:pt idx="63">
                  <c:v>750.91677234567885</c:v>
                </c:pt>
                <c:pt idx="64">
                  <c:v>747.24920459061707</c:v>
                </c:pt>
                <c:pt idx="65">
                  <c:v>741.46746772543202</c:v>
                </c:pt>
                <c:pt idx="66">
                  <c:v>737.32292279308638</c:v>
                </c:pt>
                <c:pt idx="67">
                  <c:v>734.90580871901227</c:v>
                </c:pt>
                <c:pt idx="68">
                  <c:v>733.97119127703695</c:v>
                </c:pt>
                <c:pt idx="69">
                  <c:v>734.70599395555553</c:v>
                </c:pt>
                <c:pt idx="70">
                  <c:v>730.32940607209878</c:v>
                </c:pt>
                <c:pt idx="71">
                  <c:v>728.83401816493824</c:v>
                </c:pt>
                <c:pt idx="72">
                  <c:v>723.16830277530846</c:v>
                </c:pt>
                <c:pt idx="73">
                  <c:v>715.85894981530862</c:v>
                </c:pt>
                <c:pt idx="74">
                  <c:v>708.8460961817284</c:v>
                </c:pt>
                <c:pt idx="75">
                  <c:v>700.3443002785184</c:v>
                </c:pt>
                <c:pt idx="76">
                  <c:v>690.17308425481463</c:v>
                </c:pt>
                <c:pt idx="77">
                  <c:v>678.33889374814805</c:v>
                </c:pt>
                <c:pt idx="78">
                  <c:v>667.97430859851852</c:v>
                </c:pt>
                <c:pt idx="79">
                  <c:v>659.61431672098752</c:v>
                </c:pt>
                <c:pt idx="80">
                  <c:v>651.69262819555559</c:v>
                </c:pt>
                <c:pt idx="81">
                  <c:v>640.14784681402466</c:v>
                </c:pt>
                <c:pt idx="82">
                  <c:v>628.97497871802454</c:v>
                </c:pt>
                <c:pt idx="83">
                  <c:v>617.80533344079004</c:v>
                </c:pt>
                <c:pt idx="84">
                  <c:v>611.06770852977775</c:v>
                </c:pt>
                <c:pt idx="85">
                  <c:v>600.07338459338257</c:v>
                </c:pt>
                <c:pt idx="86">
                  <c:v>591.63604506548143</c:v>
                </c:pt>
                <c:pt idx="87">
                  <c:v>583.93479734360483</c:v>
                </c:pt>
                <c:pt idx="88">
                  <c:v>577.7701896090864</c:v>
                </c:pt>
                <c:pt idx="89">
                  <c:v>573.18218481461724</c:v>
                </c:pt>
                <c:pt idx="90">
                  <c:v>571.38900845353089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E56-45A9-B697-D7E0B10C55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1869647"/>
        <c:axId val="471866287"/>
      </c:scatterChart>
      <c:valAx>
        <c:axId val="1148194399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8206879"/>
        <c:crosses val="autoZero"/>
        <c:crossBetween val="midCat"/>
      </c:valAx>
      <c:valAx>
        <c:axId val="1148206879"/>
        <c:scaling>
          <c:orientation val="minMax"/>
          <c:min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8194399"/>
        <c:crosses val="autoZero"/>
        <c:crossBetween val="midCat"/>
      </c:valAx>
      <c:valAx>
        <c:axId val="471866287"/>
        <c:scaling>
          <c:orientation val="minMax"/>
          <c:min val="45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BMEP</a:t>
                </a:r>
                <a:r>
                  <a:rPr lang="en-GB" baseline="0"/>
                  <a:t> (kPa)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1869647"/>
        <c:crosses val="max"/>
        <c:crossBetween val="midCat"/>
      </c:valAx>
      <c:valAx>
        <c:axId val="47186964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7186628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4991528597649719"/>
          <c:y val="0.73404589269072329"/>
          <c:w val="0.17517364162112567"/>
          <c:h val="9.69352943770572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and corrected power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730937916994211E-2"/>
          <c:y val="9.2819834958894495E-2"/>
          <c:w val="0.90476181725674942"/>
          <c:h val="0.8113195680074673"/>
        </c:manualLayout>
      </c:layout>
      <c:scatterChart>
        <c:scatterStyle val="smoothMarker"/>
        <c:varyColors val="0"/>
        <c:ser>
          <c:idx val="1"/>
          <c:order val="0"/>
          <c:tx>
            <c:v>Power vs Engine speed</c:v>
          </c:tx>
          <c:spPr>
            <a:ln w="19050" cap="rnd">
              <a:solidFill>
                <a:srgbClr val="D64E4E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11.4804369325285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20.871222909376002</c:v>
                </c:pt>
                <c:pt idx="21">
                  <c:v>21.513490940018603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30.70440988870245</c:v>
                </c:pt>
                <c:pt idx="40">
                  <c:v>31.192019316255852</c:v>
                </c:pt>
                <c:pt idx="41">
                  <c:v>31.559201085405121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39.135828150413978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43.331852565948928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44.089063786194096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43.379995438115799</c:v>
                </c:pt>
                <c:pt idx="79">
                  <c:v>43.274188758455992</c:v>
                </c:pt>
                <c:pt idx="80">
                  <c:v>43.186347558375083</c:v>
                </c:pt>
                <c:pt idx="81">
                  <c:v>42.845511315021056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41.350670222137346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CD5-4346-8955-AE4AC189D29D}"/>
            </c:ext>
          </c:extLst>
        </c:ser>
        <c:ser>
          <c:idx val="0"/>
          <c:order val="1"/>
          <c:tx>
            <c:v>Corrected power vs Engine speed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23.665725867967971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28.197452926845415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30.229621825387365</c:v>
                </c:pt>
                <c:pt idx="38">
                  <c:v>30.543081495738662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32.724439127951634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36.619257949063623</c:v>
                </c:pt>
                <c:pt idx="50">
                  <c:v>37.135830923890794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42.015467313170618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D5-4346-8955-AE4AC189D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8214559"/>
        <c:axId val="1148198239"/>
      </c:scatterChart>
      <c:valAx>
        <c:axId val="1148214559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8198239"/>
        <c:crosses val="autoZero"/>
        <c:crossBetween val="midCat"/>
      </c:valAx>
      <c:valAx>
        <c:axId val="1148198239"/>
        <c:scaling>
          <c:orientation val="minMax"/>
          <c:max val="47"/>
          <c:min val="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Corrected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82145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4361075250605881"/>
          <c:y val="0.6913323691989065"/>
          <c:w val="0.25267651865639185"/>
          <c:h val="0.1215077159808785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761579104413923E-2"/>
          <c:y val="0.11065924123834918"/>
          <c:w val="0.89080498890677196"/>
          <c:h val="0.763245273609648"/>
        </c:manualLayout>
      </c:layout>
      <c:scatterChart>
        <c:scatterStyle val="smoothMarker"/>
        <c:varyColors val="0"/>
        <c:ser>
          <c:idx val="0"/>
          <c:order val="0"/>
          <c:tx>
            <c:v>SFC vs Engine speed</c:v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Pt>
            <c:idx val="7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1-9D65-47AB-9BE9-E74ED6D42088}"/>
              </c:ext>
            </c:extLst>
          </c:dPt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BsC'!$N$7:$N$97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0.26926678171616902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0.27256378024154848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0.31982688325175002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0.35445461720197302</c:v>
                </c:pt>
                <c:pt idx="85">
                  <c:v>0.35483361136689351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5-47AB-9BE9-E74ED6D420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2123087"/>
        <c:axId val="665241935"/>
      </c:scatterChart>
      <c:valAx>
        <c:axId val="1142123087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241935"/>
        <c:crosses val="autoZero"/>
        <c:crossBetween val="midCat"/>
      </c:valAx>
      <c:valAx>
        <c:axId val="665241935"/>
        <c:scaling>
          <c:orientation val="minMax"/>
          <c:max val="0.39000000000000007"/>
          <c:min val="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212308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Corrected</a:t>
            </a:r>
            <a:r>
              <a:rPr lang="en-GB" baseline="0"/>
              <a:t> power and torque vs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001094147299888E-2"/>
          <c:y val="9.0186066931098971E-2"/>
          <c:w val="0.85399070705377245"/>
          <c:h val="0.8018452184591538"/>
        </c:manualLayout>
      </c:layout>
      <c:scatterChart>
        <c:scatterStyle val="smoothMarker"/>
        <c:varyColors val="0"/>
        <c:ser>
          <c:idx val="0"/>
          <c:order val="0"/>
          <c:tx>
            <c:v>Corrected power</c:v>
          </c:tx>
          <c:spPr>
            <a:ln w="317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General</c:formatCode>
                <c:ptCount val="91"/>
                <c:pt idx="0">
                  <c:v>8.7918627117276724</c:v>
                </c:pt>
                <c:pt idx="1">
                  <c:v>9.2748714450902305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10.914993326509313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12.97404284563261</c:v>
                </c:pt>
                <c:pt idx="8">
                  <c:v>13.751943247921552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15.694379700688515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19.073283163690451</c:v>
                </c:pt>
                <c:pt idx="18">
                  <c:v>19.62830307665325</c:v>
                </c:pt>
                <c:pt idx="19">
                  <c:v>20.274246022519439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23.064475069975927</c:v>
                </c:pt>
                <c:pt idx="24">
                  <c:v>23.665725867967971</c:v>
                </c:pt>
                <c:pt idx="25">
                  <c:v>24.375917537283151</c:v>
                </c:pt>
                <c:pt idx="26">
                  <c:v>25.042560366219327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27.672292251359217</c:v>
                </c:pt>
                <c:pt idx="32">
                  <c:v>28.197452926845415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29.296115553749761</c:v>
                </c:pt>
                <c:pt idx="36">
                  <c:v>29.771486477266929</c:v>
                </c:pt>
                <c:pt idx="37">
                  <c:v>30.229621825387365</c:v>
                </c:pt>
                <c:pt idx="38">
                  <c:v>30.543081495738662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31.756882924071402</c:v>
                </c:pt>
                <c:pt idx="42">
                  <c:v>32.277754047376561</c:v>
                </c:pt>
                <c:pt idx="43">
                  <c:v>32.724439127951634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36.619257949063623</c:v>
                </c:pt>
                <c:pt idx="50">
                  <c:v>37.135830923890794</c:v>
                </c:pt>
                <c:pt idx="51">
                  <c:v>37.903458751317338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41.148479187378399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42.026823021449466</c:v>
                </c:pt>
                <c:pt idx="66">
                  <c:v>42.28357721893066</c:v>
                </c:pt>
                <c:pt idx="67">
                  <c:v>42.635019627381944</c:v>
                </c:pt>
                <c:pt idx="68">
                  <c:v>43.070232949669268</c:v>
                </c:pt>
                <c:pt idx="69">
                  <c:v>43.603276429464103</c:v>
                </c:pt>
                <c:pt idx="70">
                  <c:v>43.830541030237796</c:v>
                </c:pt>
                <c:pt idx="71">
                  <c:v>44.226804531017564</c:v>
                </c:pt>
                <c:pt idx="72">
                  <c:v>44.365230700899687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43.456860001561388</c:v>
                </c:pt>
                <c:pt idx="81">
                  <c:v>43.113888813945366</c:v>
                </c:pt>
                <c:pt idx="82">
                  <c:v>42.780817121903837</c:v>
                </c:pt>
                <c:pt idx="83">
                  <c:v>42.433065963365436</c:v>
                </c:pt>
                <c:pt idx="84">
                  <c:v>42.377780598752445</c:v>
                </c:pt>
                <c:pt idx="85">
                  <c:v>42.015467313170618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41.661482120079761</c:v>
                </c:pt>
                <c:pt idx="90">
                  <c:v>41.912165612650611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2F-4571-B4E7-9F4FC68539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354271"/>
        <c:axId val="187364351"/>
      </c:scatterChart>
      <c:scatterChart>
        <c:scatterStyle val="smoothMarker"/>
        <c:varyColors val="0"/>
        <c:ser>
          <c:idx val="1"/>
          <c:order val="1"/>
          <c:tx>
            <c:v>Torque</c:v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BsC'!$K$7:$K$97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92F-4571-B4E7-9F4FC68539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368671"/>
        <c:axId val="187349471"/>
      </c:scatterChart>
      <c:valAx>
        <c:axId val="187354271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364351"/>
        <c:crosses val="autoZero"/>
        <c:crossBetween val="midCat"/>
      </c:valAx>
      <c:valAx>
        <c:axId val="187364351"/>
        <c:scaling>
          <c:orientation val="minMax"/>
          <c:min val="7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354271"/>
        <c:crosses val="autoZero"/>
        <c:crossBetween val="midCat"/>
      </c:valAx>
      <c:valAx>
        <c:axId val="187349471"/>
        <c:scaling>
          <c:orientation val="minMax"/>
          <c:min val="18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(N/m)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368671"/>
        <c:crosses val="max"/>
        <c:crossBetween val="midCat"/>
      </c:valAx>
      <c:valAx>
        <c:axId val="18736867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734947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337570315465476"/>
          <c:y val="0.7340448133290578"/>
          <c:w val="0.13718118558757927"/>
          <c:h val="8.24602721742272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Specific</a:t>
            </a:r>
            <a:r>
              <a:rPr lang="en-GB" baseline="0"/>
              <a:t> Fuel Consumption compared to the Overall thermal efficiency vs Engine speed</a:t>
            </a:r>
            <a:endParaRPr lang="en-GB"/>
          </a:p>
        </c:rich>
      </c:tx>
      <c:layout>
        <c:manualLayout>
          <c:xMode val="edge"/>
          <c:yMode val="edge"/>
          <c:x val="0.12732638321777939"/>
          <c:y val="3.15604675061406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8763464872583569E-2"/>
          <c:y val="0.10370844527952496"/>
          <c:w val="0.87186685925033336"/>
          <c:h val="0.76640953548496293"/>
        </c:manualLayout>
      </c:layout>
      <c:scatterChart>
        <c:scatterStyle val="smoothMarker"/>
        <c:varyColors val="0"/>
        <c:ser>
          <c:idx val="0"/>
          <c:order val="0"/>
          <c:tx>
            <c:v>Specific fuel consumption</c:v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BsC'!$N$7:$N$97</c:f>
              <c:numCache>
                <c:formatCode>General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0.26722942097647917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0.25934129303612519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0.26926678171616902</c:v>
                </c:pt>
                <c:pt idx="19">
                  <c:v>0.26756851988352648</c:v>
                </c:pt>
                <c:pt idx="20">
                  <c:v>0.26901064575969164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0.26183435211624273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0.26818911692553449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0.27214798314443445</c:v>
                </c:pt>
                <c:pt idx="37">
                  <c:v>0.27256378024154848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0.28530555769184268</c:v>
                </c:pt>
                <c:pt idx="41">
                  <c:v>0.2919760740425732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0.29409137780807049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</c:v>
                </c:pt>
                <c:pt idx="51">
                  <c:v>0.29140480483502373</c:v>
                </c:pt>
                <c:pt idx="52">
                  <c:v>0.29893113483279593</c:v>
                </c:pt>
                <c:pt idx="53">
                  <c:v>0.29796393598729942</c:v>
                </c:pt>
                <c:pt idx="54">
                  <c:v>0.30218276411803446</c:v>
                </c:pt>
                <c:pt idx="55">
                  <c:v>0.29900241769767277</c:v>
                </c:pt>
                <c:pt idx="56">
                  <c:v>0.30036910155313817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0.31253896854800167</c:v>
                </c:pt>
                <c:pt idx="62">
                  <c:v>0.31413513076931227</c:v>
                </c:pt>
                <c:pt idx="63">
                  <c:v>0.31729907628612641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0.32161422695125308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0.31982688325175002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0.32480008455178572</c:v>
                </c:pt>
                <c:pt idx="75">
                  <c:v>0.32949182704898045</c:v>
                </c:pt>
                <c:pt idx="76">
                  <c:v>0.33055927034591237</c:v>
                </c:pt>
                <c:pt idx="77">
                  <c:v>0.33403831531281464</c:v>
                </c:pt>
                <c:pt idx="78">
                  <c:v>0.33782173323638026</c:v>
                </c:pt>
                <c:pt idx="79">
                  <c:v>0.33942277323746528</c:v>
                </c:pt>
                <c:pt idx="80">
                  <c:v>0.34037203791227777</c:v>
                </c:pt>
                <c:pt idx="81">
                  <c:v>0.34428000832991174</c:v>
                </c:pt>
                <c:pt idx="82">
                  <c:v>0.34680263253792998</c:v>
                </c:pt>
                <c:pt idx="83">
                  <c:v>0.3509703968329238</c:v>
                </c:pt>
                <c:pt idx="84">
                  <c:v>0.35445461720197302</c:v>
                </c:pt>
                <c:pt idx="85">
                  <c:v>0.35483361136689351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0.37135020677873049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18-4BF8-9779-8E181987FB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394111"/>
        <c:axId val="187395551"/>
      </c:scatterChart>
      <c:scatterChart>
        <c:scatterStyle val="smoothMarker"/>
        <c:varyColors val="0"/>
        <c:ser>
          <c:idx val="1"/>
          <c:order val="1"/>
          <c:tx>
            <c:v>Overall thermal efficiency</c:v>
          </c:tx>
          <c:spPr>
            <a:ln w="31750" cap="rnd">
              <a:solidFill>
                <a:srgbClr val="AD6DD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BsC'!$O$7:$O$97</c:f>
              <c:numCache>
                <c:formatCode>General</c:formatCode>
                <c:ptCount val="91"/>
                <c:pt idx="0">
                  <c:v>20.389292003079014</c:v>
                </c:pt>
                <c:pt idx="1">
                  <c:v>20.915258642665986</c:v>
                </c:pt>
                <c:pt idx="2">
                  <c:v>21.720168993445551</c:v>
                </c:pt>
                <c:pt idx="3">
                  <c:v>23.103458979781909</c:v>
                </c:pt>
                <c:pt idx="4">
                  <c:v>23.952146865282671</c:v>
                </c:pt>
                <c:pt idx="5">
                  <c:v>23.889774870101665</c:v>
                </c:pt>
                <c:pt idx="6">
                  <c:v>25.286463848124381</c:v>
                </c:pt>
                <c:pt idx="7">
                  <c:v>26.610691920075087</c:v>
                </c:pt>
                <c:pt idx="8">
                  <c:v>26.8888050796462</c:v>
                </c:pt>
                <c:pt idx="9">
                  <c:v>27.818563923735507</c:v>
                </c:pt>
                <c:pt idx="10">
                  <c:v>27.781008996034963</c:v>
                </c:pt>
                <c:pt idx="11">
                  <c:v>27.493001139859008</c:v>
                </c:pt>
                <c:pt idx="12">
                  <c:v>27.740784995848383</c:v>
                </c:pt>
                <c:pt idx="13">
                  <c:v>27.852631037216906</c:v>
                </c:pt>
                <c:pt idx="14">
                  <c:v>28.296117406353549</c:v>
                </c:pt>
                <c:pt idx="15">
                  <c:v>28.329228598728417</c:v>
                </c:pt>
                <c:pt idx="16">
                  <c:v>27.639535229095856</c:v>
                </c:pt>
                <c:pt idx="17">
                  <c:v>27.279942308191618</c:v>
                </c:pt>
                <c:pt idx="18">
                  <c:v>27.284980080664113</c:v>
                </c:pt>
                <c:pt idx="19">
                  <c:v>27.458158301687924</c:v>
                </c:pt>
                <c:pt idx="20">
                  <c:v>27.310959217849156</c:v>
                </c:pt>
                <c:pt idx="21">
                  <c:v>27.644957711506684</c:v>
                </c:pt>
                <c:pt idx="22">
                  <c:v>27.873504606676281</c:v>
                </c:pt>
                <c:pt idx="23">
                  <c:v>28.028497081155283</c:v>
                </c:pt>
                <c:pt idx="24">
                  <c:v>28.059491491966231</c:v>
                </c:pt>
                <c:pt idx="25">
                  <c:v>28.215112646154594</c:v>
                </c:pt>
                <c:pt idx="26">
                  <c:v>28.206838801522636</c:v>
                </c:pt>
                <c:pt idx="27">
                  <c:v>27.913290111829276</c:v>
                </c:pt>
                <c:pt idx="28">
                  <c:v>27.764191225920577</c:v>
                </c:pt>
                <c:pt idx="29">
                  <c:v>27.957046511354271</c:v>
                </c:pt>
                <c:pt idx="30">
                  <c:v>27.796496202754117</c:v>
                </c:pt>
                <c:pt idx="31">
                  <c:v>27.785518238179801</c:v>
                </c:pt>
                <c:pt idx="32">
                  <c:v>27.394619363134552</c:v>
                </c:pt>
                <c:pt idx="33">
                  <c:v>27.299617881104243</c:v>
                </c:pt>
                <c:pt idx="34">
                  <c:v>27.10198970521278</c:v>
                </c:pt>
                <c:pt idx="35">
                  <c:v>26.810758262789196</c:v>
                </c:pt>
                <c:pt idx="36">
                  <c:v>26.996116931026581</c:v>
                </c:pt>
                <c:pt idx="37">
                  <c:v>26.954934250615693</c:v>
                </c:pt>
                <c:pt idx="38">
                  <c:v>26.538720331690673</c:v>
                </c:pt>
                <c:pt idx="39">
                  <c:v>26.197690459965234</c:v>
                </c:pt>
                <c:pt idx="40">
                  <c:v>25.751123935151664</c:v>
                </c:pt>
                <c:pt idx="41">
                  <c:v>25.162811026902649</c:v>
                </c:pt>
                <c:pt idx="42">
                  <c:v>25.088490337967396</c:v>
                </c:pt>
                <c:pt idx="43">
                  <c:v>24.729301420552975</c:v>
                </c:pt>
                <c:pt idx="44">
                  <c:v>24.85028218342859</c:v>
                </c:pt>
                <c:pt idx="45">
                  <c:v>24.711389528451591</c:v>
                </c:pt>
                <c:pt idx="46">
                  <c:v>24.981823099570612</c:v>
                </c:pt>
                <c:pt idx="47">
                  <c:v>25.140134367475099</c:v>
                </c:pt>
                <c:pt idx="48">
                  <c:v>25.04758291740119</c:v>
                </c:pt>
                <c:pt idx="49">
                  <c:v>25.327915098626548</c:v>
                </c:pt>
                <c:pt idx="50">
                  <c:v>25.058866724118772</c:v>
                </c:pt>
                <c:pt idx="51">
                  <c:v>25.212140134990594</c:v>
                </c:pt>
                <c:pt idx="52">
                  <c:v>24.5773622062474</c:v>
                </c:pt>
                <c:pt idx="53">
                  <c:v>24.657140976360854</c:v>
                </c:pt>
                <c:pt idx="54">
                  <c:v>24.312898179197422</c:v>
                </c:pt>
                <c:pt idx="55">
                  <c:v>24.571502906504385</c:v>
                </c:pt>
                <c:pt idx="56">
                  <c:v>24.459702204790396</c:v>
                </c:pt>
                <c:pt idx="57">
                  <c:v>24.21348851563755</c:v>
                </c:pt>
                <c:pt idx="58">
                  <c:v>24.234640496962221</c:v>
                </c:pt>
                <c:pt idx="59">
                  <c:v>23.75152572388388</c:v>
                </c:pt>
                <c:pt idx="60">
                  <c:v>23.675678846277354</c:v>
                </c:pt>
                <c:pt idx="61">
                  <c:v>23.50727273991696</c:v>
                </c:pt>
                <c:pt idx="62">
                  <c:v>23.387829172489116</c:v>
                </c:pt>
                <c:pt idx="63">
                  <c:v>23.154617597704753</c:v>
                </c:pt>
                <c:pt idx="64">
                  <c:v>23.172848188428848</c:v>
                </c:pt>
                <c:pt idx="65">
                  <c:v>23.091105926134723</c:v>
                </c:pt>
                <c:pt idx="66">
                  <c:v>22.84394830774627</c:v>
                </c:pt>
                <c:pt idx="67">
                  <c:v>22.744059895445627</c:v>
                </c:pt>
                <c:pt idx="68">
                  <c:v>22.742156427208741</c:v>
                </c:pt>
                <c:pt idx="69">
                  <c:v>22.971611081633498</c:v>
                </c:pt>
                <c:pt idx="70">
                  <c:v>22.757216405833468</c:v>
                </c:pt>
                <c:pt idx="71">
                  <c:v>22.771058910672643</c:v>
                </c:pt>
                <c:pt idx="72">
                  <c:v>22.67784274131327</c:v>
                </c:pt>
                <c:pt idx="73">
                  <c:v>22.611223762526524</c:v>
                </c:pt>
                <c:pt idx="74">
                  <c:v>22.619879504184109</c:v>
                </c:pt>
                <c:pt idx="75">
                  <c:v>22.297787600109569</c:v>
                </c:pt>
                <c:pt idx="76">
                  <c:v>22.225783496623862</c:v>
                </c:pt>
                <c:pt idx="77">
                  <c:v>21.99429957198193</c:v>
                </c:pt>
                <c:pt idx="78">
                  <c:v>21.747975493244574</c:v>
                </c:pt>
                <c:pt idx="79">
                  <c:v>21.645391396204801</c:v>
                </c:pt>
                <c:pt idx="80">
                  <c:v>21.585024494296711</c:v>
                </c:pt>
                <c:pt idx="81">
                  <c:v>21.340009869146638</c:v>
                </c:pt>
                <c:pt idx="82">
                  <c:v>21.184783753643121</c:v>
                </c:pt>
                <c:pt idx="83">
                  <c:v>20.933214999918199</c:v>
                </c:pt>
                <c:pt idx="84">
                  <c:v>20.72744554297573</c:v>
                </c:pt>
                <c:pt idx="85">
                  <c:v>20.705306769582101</c:v>
                </c:pt>
                <c:pt idx="86">
                  <c:v>20.540400956310396</c:v>
                </c:pt>
                <c:pt idx="87">
                  <c:v>20.563265100622477</c:v>
                </c:pt>
                <c:pt idx="88">
                  <c:v>20.051410391124399</c:v>
                </c:pt>
                <c:pt idx="89">
                  <c:v>19.784393926264563</c:v>
                </c:pt>
                <c:pt idx="90">
                  <c:v>19.618126573979879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118-4BF8-9779-8E181987FB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7408991"/>
        <c:axId val="187410911"/>
      </c:scatterChart>
      <c:valAx>
        <c:axId val="187394111"/>
        <c:scaling>
          <c:orientation val="minMax"/>
          <c:max val="5600"/>
          <c:min val="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601085580779533"/>
              <c:y val="0.9224126344542207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395551"/>
        <c:crosses val="autoZero"/>
        <c:crossBetween val="midCat"/>
      </c:valAx>
      <c:valAx>
        <c:axId val="187395551"/>
        <c:scaling>
          <c:orientation val="minMax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  <a:r>
                  <a:rPr lang="en-GB" baseline="0"/>
                  <a:t> (kg/kWh)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394111"/>
        <c:crosses val="autoZero"/>
        <c:crossBetween val="midCat"/>
      </c:valAx>
      <c:valAx>
        <c:axId val="187410911"/>
        <c:scaling>
          <c:orientation val="minMax"/>
          <c:min val="17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Thermal</a:t>
                </a:r>
                <a:r>
                  <a:rPr lang="en-GB" baseline="0"/>
                  <a:t> efficiency (%)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408991"/>
        <c:crosses val="max"/>
        <c:crossBetween val="midCat"/>
      </c:valAx>
      <c:valAx>
        <c:axId val="18740899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74109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300540840785632"/>
          <c:y val="0.72750294488061407"/>
          <c:w val="0.18731873747254391"/>
          <c:h val="8.85912066053389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2867</xdr:colOff>
      <xdr:row>33</xdr:row>
      <xdr:rowOff>17264</xdr:rowOff>
    </xdr:from>
    <xdr:to>
      <xdr:col>24</xdr:col>
      <xdr:colOff>110094</xdr:colOff>
      <xdr:row>57</xdr:row>
      <xdr:rowOff>138546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91F31BF-FD20-913C-FD6C-9AF9A3A7AB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975281</xdr:colOff>
      <xdr:row>59</xdr:row>
      <xdr:rowOff>10549</xdr:rowOff>
    </xdr:from>
    <xdr:to>
      <xdr:col>23</xdr:col>
      <xdr:colOff>1014193</xdr:colOff>
      <xdr:row>85</xdr:row>
      <xdr:rowOff>100661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71D14B9-48DE-090A-31C4-679561C527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23477</xdr:colOff>
      <xdr:row>8</xdr:row>
      <xdr:rowOff>1730</xdr:rowOff>
    </xdr:from>
    <xdr:to>
      <xdr:col>24</xdr:col>
      <xdr:colOff>99200</xdr:colOff>
      <xdr:row>32</xdr:row>
      <xdr:rowOff>9013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670CE83-1A94-E4B5-D2F1-261DAF1637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17343</xdr:colOff>
      <xdr:row>114</xdr:row>
      <xdr:rowOff>75</xdr:rowOff>
    </xdr:from>
    <xdr:to>
      <xdr:col>24</xdr:col>
      <xdr:colOff>134651</xdr:colOff>
      <xdr:row>143</xdr:row>
      <xdr:rowOff>18847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D6ADA-8D8B-BC38-AF1A-CF00703EFC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25761</xdr:colOff>
      <xdr:row>86</xdr:row>
      <xdr:rowOff>63862</xdr:rowOff>
    </xdr:from>
    <xdr:to>
      <xdr:col>24</xdr:col>
      <xdr:colOff>56283</xdr:colOff>
      <xdr:row>113</xdr:row>
      <xdr:rowOff>68190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38E40EA-641B-F126-0E96-424D675FFD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</xdr:colOff>
      <xdr:row>0</xdr:row>
      <xdr:rowOff>0</xdr:rowOff>
    </xdr:from>
    <xdr:to>
      <xdr:col>5</xdr:col>
      <xdr:colOff>379713</xdr:colOff>
      <xdr:row>3</xdr:row>
      <xdr:rowOff>128714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76E90C2-EF9C-5863-D2DD-4237C19B8C5F}"/>
            </a:ext>
          </a:extLst>
        </xdr:cNvPr>
        <xdr:cNvSpPr txBox="1"/>
      </xdr:nvSpPr>
      <xdr:spPr>
        <a:xfrm>
          <a:off x="1" y="0"/>
          <a:ext cx="5200135" cy="94606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600"/>
            <a:t>Engine Performance Characteristics - Assignement Data</a:t>
          </a:r>
        </a:p>
        <a:p>
          <a:r>
            <a:rPr lang="en-GB" sz="1600"/>
            <a:t>Alexander Cook</a:t>
          </a:r>
          <a:r>
            <a:rPr lang="en-GB" sz="1600" baseline="0"/>
            <a:t> - </a:t>
          </a:r>
          <a:r>
            <a:rPr lang="en-GB" sz="1600"/>
            <a:t>2104599</a:t>
          </a:r>
        </a:p>
        <a:p>
          <a:r>
            <a:rPr lang="en-GB" sz="1600"/>
            <a:t>March</a:t>
          </a:r>
          <a:r>
            <a:rPr lang="en-GB" sz="1600" baseline="0"/>
            <a:t> 2024</a:t>
          </a:r>
          <a:endParaRPr lang="en-GB" sz="16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8"/>
  <sheetViews>
    <sheetView tabSelected="1" topLeftCell="A78" zoomScale="74" zoomScaleNormal="55" workbookViewId="0">
      <selection activeCell="H81" sqref="H81"/>
    </sheetView>
  </sheetViews>
  <sheetFormatPr defaultRowHeight="14.25" x14ac:dyDescent="0.45"/>
  <cols>
    <col min="1" max="1" width="9.1328125" style="1"/>
    <col min="2" max="2" width="14.59765625" style="1" customWidth="1"/>
    <col min="3" max="3" width="14.59765625" customWidth="1"/>
    <col min="4" max="4" width="14.59765625" style="1" customWidth="1"/>
    <col min="5" max="6" width="14.59765625" customWidth="1"/>
    <col min="7" max="9" width="14.59765625" style="1" customWidth="1"/>
    <col min="10" max="24" width="14.59765625" customWidth="1"/>
  </cols>
  <sheetData>
    <row r="1" spans="1:24" ht="26" customHeight="1" x14ac:dyDescent="0.45">
      <c r="A1"/>
      <c r="B1"/>
      <c r="Q1" s="9" t="s">
        <v>33</v>
      </c>
      <c r="R1" s="77" t="s">
        <v>34</v>
      </c>
      <c r="S1" s="76" t="s">
        <v>36</v>
      </c>
      <c r="T1" s="80" t="s">
        <v>0</v>
      </c>
      <c r="U1" s="83" t="s">
        <v>35</v>
      </c>
      <c r="V1" s="76" t="s">
        <v>38</v>
      </c>
      <c r="W1" s="7" t="s">
        <v>40</v>
      </c>
    </row>
    <row r="2" spans="1:24" ht="26" customHeight="1" thickBot="1" x14ac:dyDescent="0.5">
      <c r="C2" s="1"/>
      <c r="F2" s="39"/>
      <c r="Q2" s="17" t="s">
        <v>30</v>
      </c>
      <c r="R2" s="78" t="s">
        <v>1</v>
      </c>
      <c r="S2" s="6" t="s">
        <v>37</v>
      </c>
      <c r="T2" s="81" t="s">
        <v>2</v>
      </c>
      <c r="U2" s="84" t="s">
        <v>3</v>
      </c>
      <c r="V2" s="6" t="s">
        <v>39</v>
      </c>
      <c r="W2" s="86" t="s">
        <v>41</v>
      </c>
    </row>
    <row r="3" spans="1:24" ht="20" customHeight="1" thickBot="1" x14ac:dyDescent="0.5">
      <c r="C3" s="1"/>
      <c r="Q3" s="16" t="s">
        <v>29</v>
      </c>
      <c r="R3" s="79">
        <v>1018.9</v>
      </c>
      <c r="S3" s="4">
        <v>1.01325</v>
      </c>
      <c r="T3" s="82">
        <v>46</v>
      </c>
      <c r="U3" s="85">
        <v>27</v>
      </c>
      <c r="V3" s="4">
        <v>293</v>
      </c>
      <c r="W3" s="5">
        <v>0.75</v>
      </c>
    </row>
    <row r="4" spans="1:24" ht="20" customHeight="1" thickBot="1" x14ac:dyDescent="0.5">
      <c r="A4" s="2"/>
      <c r="B4" s="2"/>
      <c r="C4" s="2"/>
      <c r="D4" s="2"/>
      <c r="L4" s="20"/>
    </row>
    <row r="5" spans="1:24" ht="28.5" x14ac:dyDescent="0.45">
      <c r="A5" s="2"/>
      <c r="B5" s="40" t="s">
        <v>32</v>
      </c>
      <c r="C5" s="41" t="s">
        <v>4</v>
      </c>
      <c r="D5" s="41" t="s">
        <v>5</v>
      </c>
      <c r="E5" s="42" t="s">
        <v>6</v>
      </c>
      <c r="G5" s="29" t="s">
        <v>10</v>
      </c>
      <c r="H5" s="30" t="s">
        <v>10</v>
      </c>
      <c r="I5" s="34" t="s">
        <v>24</v>
      </c>
      <c r="J5" s="33" t="s">
        <v>24</v>
      </c>
      <c r="K5" s="27" t="s">
        <v>11</v>
      </c>
      <c r="L5" s="23" t="s">
        <v>12</v>
      </c>
      <c r="M5" s="24" t="s">
        <v>12</v>
      </c>
      <c r="N5" s="22" t="s">
        <v>13</v>
      </c>
      <c r="O5" s="21" t="s">
        <v>14</v>
      </c>
      <c r="Q5" s="9" t="s">
        <v>15</v>
      </c>
      <c r="R5" s="7" t="s">
        <v>15</v>
      </c>
      <c r="S5" s="11" t="s">
        <v>21</v>
      </c>
      <c r="T5" s="11" t="s">
        <v>21</v>
      </c>
      <c r="U5" s="7" t="s">
        <v>22</v>
      </c>
      <c r="V5" s="7" t="s">
        <v>22</v>
      </c>
      <c r="W5" s="7" t="s">
        <v>23</v>
      </c>
      <c r="X5" s="11" t="s">
        <v>27</v>
      </c>
    </row>
    <row r="6" spans="1:24" ht="14.75" customHeight="1" thickBot="1" x14ac:dyDescent="0.5">
      <c r="B6" s="43" t="s">
        <v>7</v>
      </c>
      <c r="C6" s="44" t="s">
        <v>8</v>
      </c>
      <c r="D6" s="44" t="s">
        <v>9</v>
      </c>
      <c r="E6" s="45" t="s">
        <v>6</v>
      </c>
      <c r="G6" s="31" t="s">
        <v>20</v>
      </c>
      <c r="H6" s="32" t="s">
        <v>26</v>
      </c>
      <c r="I6" s="35" t="s">
        <v>20</v>
      </c>
      <c r="J6" s="36" t="s">
        <v>26</v>
      </c>
      <c r="K6" s="28" t="s">
        <v>18</v>
      </c>
      <c r="L6" s="25" t="s">
        <v>19</v>
      </c>
      <c r="M6" s="26" t="s">
        <v>31</v>
      </c>
      <c r="N6" s="37" t="s">
        <v>25</v>
      </c>
      <c r="O6" s="38" t="s">
        <v>2</v>
      </c>
      <c r="Q6" s="10" t="s">
        <v>16</v>
      </c>
      <c r="R6" s="13" t="s">
        <v>17</v>
      </c>
      <c r="S6" s="12" t="s">
        <v>16</v>
      </c>
      <c r="T6" s="8" t="s">
        <v>17</v>
      </c>
      <c r="U6" s="8" t="s">
        <v>16</v>
      </c>
      <c r="V6" s="8" t="s">
        <v>17</v>
      </c>
      <c r="W6" s="8"/>
      <c r="X6" s="18" t="s">
        <v>28</v>
      </c>
    </row>
    <row r="7" spans="1:24" ht="14.65" thickBot="1" x14ac:dyDescent="0.5">
      <c r="B7" s="55">
        <v>102.27500000000001</v>
      </c>
      <c r="C7" s="56">
        <v>1000</v>
      </c>
      <c r="D7" s="56">
        <v>7.0400000000000004E-2</v>
      </c>
      <c r="E7" s="57">
        <v>1.2658</v>
      </c>
      <c r="F7" s="58"/>
      <c r="G7" s="55">
        <f>PI()*2*C7*K7/60</f>
        <v>8737.1346834664837</v>
      </c>
      <c r="H7" s="46">
        <f>G7*10^-3</f>
        <v>8.7371346834664845</v>
      </c>
      <c r="I7" s="51">
        <f t="shared" ref="I7:I38" si="0">1.01325/($R$3*10^-3)*SQRT((273+27)/293)*G7</f>
        <v>8791.8627117276719</v>
      </c>
      <c r="J7" s="59">
        <f t="shared" ref="J7:J38" si="1">(1.01325/($R$3*10^-3)*SQRT((273+27)/293)*G7)*10^-3</f>
        <v>8.7918627117276724</v>
      </c>
      <c r="K7" s="47">
        <f>B7*$R$7</f>
        <v>83.433490399999997</v>
      </c>
      <c r="L7" s="55">
        <f t="shared" ref="L7:L38" si="2">(K7*4*PI())/($V$7*$X$7*$W$7)</f>
        <v>659227.5784691358</v>
      </c>
      <c r="M7" s="46">
        <f>L7*10^-3</f>
        <v>659.22757846913578</v>
      </c>
      <c r="N7" s="69">
        <f>(D7*0.75*60/J7)</f>
        <v>0.36033319717039375</v>
      </c>
      <c r="O7" s="73">
        <f>((J7/((D7*0.75/60)*49000))*100)</f>
        <v>20.389292003079014</v>
      </c>
      <c r="Q7" s="3">
        <v>815.77599999999995</v>
      </c>
      <c r="R7" s="15">
        <f>Q7*10^-3</f>
        <v>0.81577599999999995</v>
      </c>
      <c r="S7" s="14">
        <v>75</v>
      </c>
      <c r="T7" s="5">
        <v>7.4999999999999997E-2</v>
      </c>
      <c r="U7" s="5">
        <v>90</v>
      </c>
      <c r="V7" s="5">
        <v>0.09</v>
      </c>
      <c r="W7" s="5">
        <v>4</v>
      </c>
      <c r="X7" s="19">
        <f>PI()*(T7)^2/4</f>
        <v>4.4178646691106467E-3</v>
      </c>
    </row>
    <row r="8" spans="1:24" x14ac:dyDescent="0.45">
      <c r="B8" s="52">
        <v>102.756</v>
      </c>
      <c r="C8" s="60">
        <f t="shared" ref="C8:C39" si="3">C7+50</f>
        <v>1050</v>
      </c>
      <c r="D8" s="60">
        <v>7.2400000000000006E-2</v>
      </c>
      <c r="E8" s="61">
        <v>1.26783</v>
      </c>
      <c r="F8" s="58"/>
      <c r="G8" s="52">
        <f t="shared" ref="G7:G38" si="4">PI()*2*C8*K8/60</f>
        <v>9217.1367598239667</v>
      </c>
      <c r="H8" s="50">
        <f t="shared" ref="H8:H71" si="5">G8*10^-3</f>
        <v>9.2171367598239673</v>
      </c>
      <c r="I8" s="52">
        <f t="shared" si="0"/>
        <v>9274.8714450902298</v>
      </c>
      <c r="J8" s="61">
        <f t="shared" si="1"/>
        <v>9.2748714450902305</v>
      </c>
      <c r="K8" s="66">
        <f t="shared" ref="K8:K71" si="6">B8*$R$7</f>
        <v>83.825878656</v>
      </c>
      <c r="L8" s="52">
        <f t="shared" si="2"/>
        <v>662327.93012148142</v>
      </c>
      <c r="M8" s="50">
        <f t="shared" ref="M8:M71" si="7">L8*10^-3</f>
        <v>662.32793012148147</v>
      </c>
      <c r="N8" s="70">
        <f t="shared" ref="N8:N71" si="8">(D8*0.75*60/J8)</f>
        <v>0.35127171511629557</v>
      </c>
      <c r="O8" s="74">
        <f t="shared" ref="O8:O71" si="9">((J8/((D8*0.75/60)*49000))*100)</f>
        <v>20.915258642665986</v>
      </c>
    </row>
    <row r="9" spans="1:24" x14ac:dyDescent="0.45">
      <c r="B9" s="53">
        <v>103.68899999999999</v>
      </c>
      <c r="C9" s="62">
        <f t="shared" si="3"/>
        <v>1100</v>
      </c>
      <c r="D9" s="62">
        <v>7.3700000000000002E-2</v>
      </c>
      <c r="E9" s="63">
        <v>1.2734399999999999</v>
      </c>
      <c r="F9" s="58"/>
      <c r="G9" s="53">
        <f t="shared" si="4"/>
        <v>9743.7226498494456</v>
      </c>
      <c r="H9" s="48">
        <f t="shared" si="5"/>
        <v>9.7437226498494454</v>
      </c>
      <c r="I9" s="53">
        <f t="shared" si="0"/>
        <v>9804.7557857537413</v>
      </c>
      <c r="J9" s="63">
        <f t="shared" si="1"/>
        <v>9.8047557857537413</v>
      </c>
      <c r="K9" s="67">
        <f t="shared" si="6"/>
        <v>84.586997663999995</v>
      </c>
      <c r="L9" s="53">
        <f t="shared" si="2"/>
        <v>668341.7099377776</v>
      </c>
      <c r="M9" s="48">
        <f t="shared" si="7"/>
        <v>668.34170993777764</v>
      </c>
      <c r="N9" s="71">
        <f t="shared" si="8"/>
        <v>0.33825421789891569</v>
      </c>
      <c r="O9" s="74">
        <f t="shared" si="9"/>
        <v>21.720168993445551</v>
      </c>
    </row>
    <row r="10" spans="1:24" x14ac:dyDescent="0.45">
      <c r="B10" s="52">
        <v>104.209</v>
      </c>
      <c r="C10" s="60">
        <f t="shared" si="3"/>
        <v>1150</v>
      </c>
      <c r="D10" s="60">
        <v>7.2800000000000004E-2</v>
      </c>
      <c r="E10" s="61">
        <v>1.2847599999999999</v>
      </c>
      <c r="F10" s="58"/>
      <c r="G10" s="52">
        <f t="shared" si="4"/>
        <v>10237.7049959791</v>
      </c>
      <c r="H10" s="50">
        <f t="shared" si="5"/>
        <v>10.237704995979101</v>
      </c>
      <c r="I10" s="52">
        <f t="shared" si="0"/>
        <v>10301.832359084754</v>
      </c>
      <c r="J10" s="61">
        <f t="shared" si="1"/>
        <v>10.301832359084754</v>
      </c>
      <c r="K10" s="66">
        <f t="shared" si="6"/>
        <v>85.011201184000001</v>
      </c>
      <c r="L10" s="52">
        <f t="shared" si="2"/>
        <v>671693.4414538272</v>
      </c>
      <c r="M10" s="50">
        <f t="shared" si="7"/>
        <v>671.69344145382718</v>
      </c>
      <c r="N10" s="70">
        <f t="shared" si="8"/>
        <v>0.31800168026526204</v>
      </c>
      <c r="O10" s="74">
        <f t="shared" si="9"/>
        <v>23.103458979781909</v>
      </c>
    </row>
    <row r="11" spans="1:24" x14ac:dyDescent="0.45">
      <c r="B11" s="53">
        <v>105.81100000000001</v>
      </c>
      <c r="C11" s="62">
        <f t="shared" si="3"/>
        <v>1200</v>
      </c>
      <c r="D11" s="62">
        <v>7.4399999999999994E-2</v>
      </c>
      <c r="E11" s="63">
        <v>1.2918099999999999</v>
      </c>
      <c r="F11" s="58"/>
      <c r="G11" s="53">
        <f t="shared" si="4"/>
        <v>10847.049128239809</v>
      </c>
      <c r="H11" s="48">
        <f t="shared" si="5"/>
        <v>10.847049128239808</v>
      </c>
      <c r="I11" s="53">
        <f t="shared" si="0"/>
        <v>10914.993326509313</v>
      </c>
      <c r="J11" s="63">
        <f t="shared" si="1"/>
        <v>10.914993326509313</v>
      </c>
      <c r="K11" s="67">
        <f t="shared" si="6"/>
        <v>86.318074335999995</v>
      </c>
      <c r="L11" s="53">
        <f t="shared" si="2"/>
        <v>682019.35277827154</v>
      </c>
      <c r="M11" s="48">
        <f t="shared" si="7"/>
        <v>682.01935277827158</v>
      </c>
      <c r="N11" s="71">
        <f t="shared" si="8"/>
        <v>0.30673404003543375</v>
      </c>
      <c r="O11" s="74">
        <f t="shared" si="9"/>
        <v>23.952146865282671</v>
      </c>
    </row>
    <row r="12" spans="1:24" x14ac:dyDescent="0.45">
      <c r="B12" s="52">
        <v>107.51</v>
      </c>
      <c r="C12" s="60">
        <f t="shared" si="3"/>
        <v>1250</v>
      </c>
      <c r="D12" s="60">
        <v>7.8950000000000006E-2</v>
      </c>
      <c r="E12" s="61">
        <v>1.2972900000000001</v>
      </c>
      <c r="F12" s="58"/>
      <c r="G12" s="52">
        <f t="shared" si="4"/>
        <v>11480.436932528499</v>
      </c>
      <c r="H12" s="50">
        <f t="shared" si="5"/>
        <v>11.4804369325285</v>
      </c>
      <c r="I12" s="52">
        <f t="shared" si="0"/>
        <v>11552.348571716477</v>
      </c>
      <c r="J12" s="61">
        <f t="shared" si="1"/>
        <v>11.552348571716477</v>
      </c>
      <c r="K12" s="66">
        <f t="shared" si="6"/>
        <v>87.704077760000004</v>
      </c>
      <c r="L12" s="52">
        <f t="shared" si="2"/>
        <v>692970.49094320985</v>
      </c>
      <c r="M12" s="50">
        <f t="shared" si="7"/>
        <v>692.97049094320982</v>
      </c>
      <c r="N12" s="70">
        <f t="shared" si="8"/>
        <v>0.30753486859790308</v>
      </c>
      <c r="O12" s="74">
        <f t="shared" si="9"/>
        <v>23.889774870101665</v>
      </c>
    </row>
    <row r="13" spans="1:24" x14ac:dyDescent="0.45">
      <c r="B13" s="53">
        <v>109.488</v>
      </c>
      <c r="C13" s="62">
        <f t="shared" si="3"/>
        <v>1300</v>
      </c>
      <c r="D13" s="62">
        <v>7.9000000000000001E-2</v>
      </c>
      <c r="E13" s="63">
        <v>1.29895</v>
      </c>
      <c r="F13" s="58"/>
      <c r="G13" s="53">
        <f t="shared" si="4"/>
        <v>12159.323616625683</v>
      </c>
      <c r="H13" s="48">
        <f t="shared" si="5"/>
        <v>12.159323616625683</v>
      </c>
      <c r="I13" s="53">
        <f t="shared" si="0"/>
        <v>12235.487694511181</v>
      </c>
      <c r="J13" s="63">
        <f t="shared" si="1"/>
        <v>12.235487694511182</v>
      </c>
      <c r="K13" s="67">
        <f t="shared" si="6"/>
        <v>89.317682687999991</v>
      </c>
      <c r="L13" s="53">
        <f t="shared" si="2"/>
        <v>705719.96197925915</v>
      </c>
      <c r="M13" s="48">
        <f t="shared" si="7"/>
        <v>705.71996197925921</v>
      </c>
      <c r="N13" s="71">
        <f t="shared" si="8"/>
        <v>0.29054828779687847</v>
      </c>
      <c r="O13" s="74">
        <f t="shared" si="9"/>
        <v>25.286463848124381</v>
      </c>
    </row>
    <row r="14" spans="1:24" x14ac:dyDescent="0.45">
      <c r="B14" s="52">
        <v>111.797</v>
      </c>
      <c r="C14" s="60">
        <f t="shared" si="3"/>
        <v>1350</v>
      </c>
      <c r="D14" s="60">
        <v>7.9600000000000004E-2</v>
      </c>
      <c r="E14" s="61">
        <v>1.2946899999999999</v>
      </c>
      <c r="F14" s="58"/>
      <c r="G14" s="52">
        <f t="shared" si="4"/>
        <v>12893.281372575198</v>
      </c>
      <c r="H14" s="50">
        <f t="shared" si="5"/>
        <v>12.893281372575199</v>
      </c>
      <c r="I14" s="52">
        <f t="shared" si="0"/>
        <v>12974.04284563261</v>
      </c>
      <c r="J14" s="61">
        <f t="shared" si="1"/>
        <v>12.97404284563261</v>
      </c>
      <c r="K14" s="66">
        <f t="shared" si="6"/>
        <v>91.201309471999991</v>
      </c>
      <c r="L14" s="52">
        <f t="shared" si="2"/>
        <v>720602.93903802463</v>
      </c>
      <c r="M14" s="50">
        <f t="shared" si="7"/>
        <v>720.6029390380246</v>
      </c>
      <c r="N14" s="70">
        <f t="shared" si="8"/>
        <v>0.27608973105910406</v>
      </c>
      <c r="O14" s="74">
        <f t="shared" si="9"/>
        <v>26.610691920075087</v>
      </c>
    </row>
    <row r="15" spans="1:24" x14ac:dyDescent="0.45">
      <c r="B15" s="53">
        <v>114.268</v>
      </c>
      <c r="C15" s="62">
        <f t="shared" si="3"/>
        <v>1400</v>
      </c>
      <c r="D15" s="62">
        <v>8.3500000000000005E-2</v>
      </c>
      <c r="E15" s="63">
        <v>1.2855000000000001</v>
      </c>
      <c r="F15" s="58"/>
      <c r="G15" s="53">
        <f t="shared" si="4"/>
        <v>13666.339461398067</v>
      </c>
      <c r="H15" s="48">
        <f t="shared" si="5"/>
        <v>13.666339461398067</v>
      </c>
      <c r="I15" s="53">
        <f t="shared" si="0"/>
        <v>13751.943247921552</v>
      </c>
      <c r="J15" s="63">
        <f t="shared" si="1"/>
        <v>13.751943247921552</v>
      </c>
      <c r="K15" s="67">
        <f t="shared" si="6"/>
        <v>93.217091967999991</v>
      </c>
      <c r="L15" s="53">
        <f t="shared" si="2"/>
        <v>736530.10937678989</v>
      </c>
      <c r="M15" s="48">
        <f t="shared" si="7"/>
        <v>736.53010937678994</v>
      </c>
      <c r="N15" s="71">
        <f t="shared" si="8"/>
        <v>0.27323411188218094</v>
      </c>
      <c r="O15" s="74">
        <f t="shared" si="9"/>
        <v>26.8888050796462</v>
      </c>
    </row>
    <row r="16" spans="1:24" x14ac:dyDescent="0.45">
      <c r="B16" s="52">
        <v>115.783</v>
      </c>
      <c r="C16" s="60">
        <f t="shared" si="3"/>
        <v>1450</v>
      </c>
      <c r="D16" s="60">
        <v>8.4699999999999998E-2</v>
      </c>
      <c r="E16" s="61">
        <v>1.2781800000000001</v>
      </c>
      <c r="F16" s="58"/>
      <c r="G16" s="52">
        <f t="shared" si="4"/>
        <v>14342.08667153175</v>
      </c>
      <c r="H16" s="50">
        <f t="shared" si="5"/>
        <v>14.342086671531749</v>
      </c>
      <c r="I16" s="52">
        <f t="shared" si="0"/>
        <v>14431.923231584935</v>
      </c>
      <c r="J16" s="61">
        <f t="shared" si="1"/>
        <v>14.431923231584936</v>
      </c>
      <c r="K16" s="66">
        <f t="shared" si="6"/>
        <v>94.452992607999988</v>
      </c>
      <c r="L16" s="52">
        <f t="shared" si="2"/>
        <v>746295.25023604929</v>
      </c>
      <c r="M16" s="50">
        <f t="shared" si="7"/>
        <v>746.29525023604936</v>
      </c>
      <c r="N16" s="70">
        <f t="shared" si="8"/>
        <v>0.26410201459902133</v>
      </c>
      <c r="O16" s="74">
        <f t="shared" si="9"/>
        <v>27.818563923735507</v>
      </c>
    </row>
    <row r="17" spans="2:15" x14ac:dyDescent="0.45">
      <c r="B17" s="53">
        <v>116.985</v>
      </c>
      <c r="C17" s="62">
        <f t="shared" si="3"/>
        <v>1500</v>
      </c>
      <c r="D17" s="62">
        <v>8.8650000000000007E-2</v>
      </c>
      <c r="E17" s="63">
        <v>1.2795000000000001</v>
      </c>
      <c r="F17" s="58"/>
      <c r="G17" s="53">
        <f t="shared" si="4"/>
        <v>14990.667821246541</v>
      </c>
      <c r="H17" s="48">
        <f t="shared" si="5"/>
        <v>14.990667821246541</v>
      </c>
      <c r="I17" s="53">
        <f t="shared" si="0"/>
        <v>15084.566990928308</v>
      </c>
      <c r="J17" s="63">
        <f t="shared" si="1"/>
        <v>15.084566990928309</v>
      </c>
      <c r="K17" s="67">
        <f t="shared" si="6"/>
        <v>95.43355536</v>
      </c>
      <c r="L17" s="53">
        <f t="shared" si="2"/>
        <v>754042.90654814814</v>
      </c>
      <c r="M17" s="48">
        <f t="shared" si="7"/>
        <v>754.04290654814815</v>
      </c>
      <c r="N17" s="71">
        <f t="shared" si="8"/>
        <v>0.26445903302355916</v>
      </c>
      <c r="O17" s="74">
        <f t="shared" si="9"/>
        <v>27.781008996034963</v>
      </c>
    </row>
    <row r="18" spans="2:15" x14ac:dyDescent="0.45">
      <c r="B18" s="52">
        <v>117.788</v>
      </c>
      <c r="C18" s="60">
        <f t="shared" si="3"/>
        <v>1550</v>
      </c>
      <c r="D18" s="60">
        <v>9.3200000000000005E-2</v>
      </c>
      <c r="E18" s="61">
        <v>1.27766</v>
      </c>
      <c r="F18" s="58"/>
      <c r="G18" s="52">
        <f t="shared" si="4"/>
        <v>15596.68453824525</v>
      </c>
      <c r="H18" s="50">
        <f t="shared" si="5"/>
        <v>15.596684538245251</v>
      </c>
      <c r="I18" s="52">
        <f t="shared" si="0"/>
        <v>15694.379700688514</v>
      </c>
      <c r="J18" s="61">
        <f t="shared" si="1"/>
        <v>15.694379700688515</v>
      </c>
      <c r="K18" s="66">
        <f t="shared" si="6"/>
        <v>96.088623487999996</v>
      </c>
      <c r="L18" s="52">
        <f t="shared" si="2"/>
        <v>759218.75348543201</v>
      </c>
      <c r="M18" s="50">
        <f t="shared" si="7"/>
        <v>759.21875348543199</v>
      </c>
      <c r="N18" s="70">
        <f t="shared" si="8"/>
        <v>0.26722942097647917</v>
      </c>
      <c r="O18" s="74">
        <f t="shared" si="9"/>
        <v>27.493001139859008</v>
      </c>
    </row>
    <row r="19" spans="2:15" x14ac:dyDescent="0.45">
      <c r="B19" s="53">
        <v>118.471</v>
      </c>
      <c r="C19" s="62">
        <f t="shared" si="3"/>
        <v>1600</v>
      </c>
      <c r="D19" s="62">
        <v>9.5899999999999999E-2</v>
      </c>
      <c r="E19" s="63">
        <v>1.2823500000000001</v>
      </c>
      <c r="F19" s="58"/>
      <c r="G19" s="53">
        <f t="shared" si="4"/>
        <v>16193.158962952166</v>
      </c>
      <c r="H19" s="48">
        <f t="shared" si="5"/>
        <v>16.193158962952165</v>
      </c>
      <c r="I19" s="53">
        <f t="shared" si="0"/>
        <v>16294.590346748892</v>
      </c>
      <c r="J19" s="63">
        <f t="shared" si="1"/>
        <v>16.29459034674889</v>
      </c>
      <c r="K19" s="67">
        <f t="shared" si="6"/>
        <v>96.645798495999998</v>
      </c>
      <c r="L19" s="53">
        <f t="shared" si="2"/>
        <v>763621.12391901226</v>
      </c>
      <c r="M19" s="48">
        <f t="shared" si="7"/>
        <v>763.62112391901223</v>
      </c>
      <c r="N19" s="71">
        <f t="shared" si="8"/>
        <v>0.26484249730531162</v>
      </c>
      <c r="O19" s="74">
        <f t="shared" si="9"/>
        <v>27.740784995848383</v>
      </c>
    </row>
    <row r="20" spans="2:15" x14ac:dyDescent="0.45">
      <c r="B20" s="52">
        <v>118.77200000000001</v>
      </c>
      <c r="C20" s="60">
        <f t="shared" si="3"/>
        <v>1650</v>
      </c>
      <c r="D20" s="60">
        <v>9.8750000000000004E-2</v>
      </c>
      <c r="E20" s="61">
        <v>1.2902800000000001</v>
      </c>
      <c r="F20" s="58"/>
      <c r="G20" s="52">
        <f t="shared" si="4"/>
        <v>16741.622928679779</v>
      </c>
      <c r="H20" s="50">
        <f t="shared" si="5"/>
        <v>16.741622928679778</v>
      </c>
      <c r="I20" s="52">
        <f t="shared" si="0"/>
        <v>16846.489803916666</v>
      </c>
      <c r="J20" s="61">
        <f t="shared" si="1"/>
        <v>16.846489803916665</v>
      </c>
      <c r="K20" s="66">
        <f t="shared" si="6"/>
        <v>96.891347072000002</v>
      </c>
      <c r="L20" s="52">
        <f t="shared" si="2"/>
        <v>765561.26081580238</v>
      </c>
      <c r="M20" s="50">
        <f t="shared" si="7"/>
        <v>765.56126081580237</v>
      </c>
      <c r="N20" s="70">
        <f t="shared" si="8"/>
        <v>0.26377898611061795</v>
      </c>
      <c r="O20" s="74">
        <f t="shared" si="9"/>
        <v>27.852631037216906</v>
      </c>
    </row>
    <row r="21" spans="2:15" x14ac:dyDescent="0.45">
      <c r="B21" s="53">
        <v>118.65600000000001</v>
      </c>
      <c r="C21" s="62">
        <f t="shared" si="3"/>
        <v>1700</v>
      </c>
      <c r="D21" s="62">
        <v>0.10005</v>
      </c>
      <c r="E21" s="63">
        <v>1.29942</v>
      </c>
      <c r="F21" s="58"/>
      <c r="G21" s="53">
        <f t="shared" si="4"/>
        <v>17232.098461035232</v>
      </c>
      <c r="H21" s="48">
        <f t="shared" si="5"/>
        <v>17.232098461035232</v>
      </c>
      <c r="I21" s="53">
        <f t="shared" si="0"/>
        <v>17340.037597347247</v>
      </c>
      <c r="J21" s="63">
        <f t="shared" si="1"/>
        <v>17.340037597347248</v>
      </c>
      <c r="K21" s="67">
        <f t="shared" si="6"/>
        <v>96.796717055999991</v>
      </c>
      <c r="L21" s="53">
        <f t="shared" si="2"/>
        <v>764813.56686222204</v>
      </c>
      <c r="M21" s="48">
        <f t="shared" si="7"/>
        <v>764.81356686222205</v>
      </c>
      <c r="N21" s="71">
        <f t="shared" si="8"/>
        <v>0.2596447657465733</v>
      </c>
      <c r="O21" s="74">
        <f t="shared" si="9"/>
        <v>28.296117406353549</v>
      </c>
    </row>
    <row r="22" spans="2:15" x14ac:dyDescent="0.45">
      <c r="B22" s="52">
        <v>118.861</v>
      </c>
      <c r="C22" s="60">
        <f t="shared" si="3"/>
        <v>1750</v>
      </c>
      <c r="D22" s="60">
        <v>0.10305</v>
      </c>
      <c r="E22" s="61">
        <v>1.31053</v>
      </c>
      <c r="F22" s="58"/>
      <c r="G22" s="52">
        <f t="shared" si="4"/>
        <v>17769.572132194007</v>
      </c>
      <c r="H22" s="50">
        <f t="shared" si="5"/>
        <v>17.769572132194007</v>
      </c>
      <c r="I22" s="52">
        <f t="shared" si="0"/>
        <v>17880.877918481154</v>
      </c>
      <c r="J22" s="61">
        <f t="shared" si="1"/>
        <v>17.880877918481154</v>
      </c>
      <c r="K22" s="66">
        <f t="shared" si="6"/>
        <v>96.963951135999991</v>
      </c>
      <c r="L22" s="52">
        <f t="shared" si="2"/>
        <v>766134.92255604931</v>
      </c>
      <c r="M22" s="50">
        <f t="shared" si="7"/>
        <v>766.13492255604933</v>
      </c>
      <c r="N22" s="70">
        <f t="shared" si="8"/>
        <v>0.25934129303612519</v>
      </c>
      <c r="O22" s="74">
        <f t="shared" si="9"/>
        <v>28.329228598728417</v>
      </c>
    </row>
    <row r="23" spans="2:15" x14ac:dyDescent="0.45">
      <c r="B23" s="53">
        <v>119.584</v>
      </c>
      <c r="C23" s="62">
        <f t="shared" si="3"/>
        <v>1800</v>
      </c>
      <c r="D23" s="62">
        <v>0.10929999999999999</v>
      </c>
      <c r="E23" s="63">
        <v>1.3149</v>
      </c>
      <c r="F23" s="58"/>
      <c r="G23" s="53">
        <f t="shared" si="4"/>
        <v>18388.45001396021</v>
      </c>
      <c r="H23" s="48">
        <f t="shared" si="5"/>
        <v>18.38845001396021</v>
      </c>
      <c r="I23" s="53">
        <f t="shared" si="0"/>
        <v>18503.632353308582</v>
      </c>
      <c r="J23" s="63">
        <f t="shared" si="1"/>
        <v>18.503632353308582</v>
      </c>
      <c r="K23" s="67">
        <f t="shared" si="6"/>
        <v>97.553757183999991</v>
      </c>
      <c r="L23" s="53">
        <f t="shared" si="2"/>
        <v>770795.11849086406</v>
      </c>
      <c r="M23" s="48">
        <f t="shared" si="7"/>
        <v>770.79511849086407</v>
      </c>
      <c r="N23" s="71">
        <f t="shared" si="8"/>
        <v>0.26581267429476013</v>
      </c>
      <c r="O23" s="74">
        <f t="shared" si="9"/>
        <v>27.639535229095856</v>
      </c>
    </row>
    <row r="24" spans="2:15" x14ac:dyDescent="0.45">
      <c r="B24" s="52">
        <v>119.934</v>
      </c>
      <c r="C24" s="60">
        <f t="shared" si="3"/>
        <v>1850</v>
      </c>
      <c r="D24" s="60">
        <v>0.11415</v>
      </c>
      <c r="E24" s="61">
        <v>1.3184899999999999</v>
      </c>
      <c r="F24" s="58"/>
      <c r="G24" s="52">
        <f t="shared" si="4"/>
        <v>18954.554833387512</v>
      </c>
      <c r="H24" s="50">
        <f t="shared" si="5"/>
        <v>18.954554833387512</v>
      </c>
      <c r="I24" s="52">
        <f t="shared" si="0"/>
        <v>19073.283163690452</v>
      </c>
      <c r="J24" s="61">
        <f t="shared" si="1"/>
        <v>19.073283163690451</v>
      </c>
      <c r="K24" s="66">
        <f t="shared" si="6"/>
        <v>97.839278783999987</v>
      </c>
      <c r="L24" s="52">
        <f t="shared" si="2"/>
        <v>773051.09162666649</v>
      </c>
      <c r="M24" s="50">
        <f t="shared" si="7"/>
        <v>773.05109162666645</v>
      </c>
      <c r="N24" s="70">
        <f t="shared" si="8"/>
        <v>0.26931650706988719</v>
      </c>
      <c r="O24" s="74">
        <f t="shared" si="9"/>
        <v>27.279942308191618</v>
      </c>
    </row>
    <row r="25" spans="2:15" x14ac:dyDescent="0.45">
      <c r="B25" s="53">
        <v>120.176</v>
      </c>
      <c r="C25" s="62">
        <f t="shared" si="3"/>
        <v>1900</v>
      </c>
      <c r="D25" s="62">
        <v>0.11745</v>
      </c>
      <c r="E25" s="63">
        <v>1.3189200000000001</v>
      </c>
      <c r="F25" s="58"/>
      <c r="G25" s="53">
        <f t="shared" si="4"/>
        <v>19506.119830540305</v>
      </c>
      <c r="H25" s="48">
        <f t="shared" si="5"/>
        <v>19.506119830540307</v>
      </c>
      <c r="I25" s="53">
        <f t="shared" si="0"/>
        <v>19628.30307665325</v>
      </c>
      <c r="J25" s="63">
        <f t="shared" si="1"/>
        <v>19.62830307665325</v>
      </c>
      <c r="K25" s="67">
        <f t="shared" si="6"/>
        <v>98.036696575999997</v>
      </c>
      <c r="L25" s="53">
        <f t="shared" si="2"/>
        <v>774610.93590913573</v>
      </c>
      <c r="M25" s="48">
        <f t="shared" si="7"/>
        <v>774.61093590913572</v>
      </c>
      <c r="N25" s="71">
        <f t="shared" si="8"/>
        <v>0.26926678171616902</v>
      </c>
      <c r="O25" s="74">
        <f t="shared" si="9"/>
        <v>27.284980080664113</v>
      </c>
    </row>
    <row r="26" spans="2:15" x14ac:dyDescent="0.45">
      <c r="B26" s="52">
        <v>120.94799999999999</v>
      </c>
      <c r="C26" s="60">
        <f t="shared" si="3"/>
        <v>1950</v>
      </c>
      <c r="D26" s="60">
        <v>0.12055</v>
      </c>
      <c r="E26" s="61">
        <v>1.31484</v>
      </c>
      <c r="F26" s="58"/>
      <c r="G26" s="52">
        <f t="shared" si="4"/>
        <v>20148.041878337946</v>
      </c>
      <c r="H26" s="50">
        <f t="shared" si="5"/>
        <v>20.148041878337946</v>
      </c>
      <c r="I26" s="52">
        <f t="shared" si="0"/>
        <v>20274.246022519437</v>
      </c>
      <c r="J26" s="61">
        <f t="shared" si="1"/>
        <v>20.274246022519439</v>
      </c>
      <c r="K26" s="66">
        <f t="shared" si="6"/>
        <v>98.666475647999988</v>
      </c>
      <c r="L26" s="52">
        <f t="shared" si="2"/>
        <v>779586.96808296279</v>
      </c>
      <c r="M26" s="50">
        <f t="shared" si="7"/>
        <v>779.58696808296281</v>
      </c>
      <c r="N26" s="70">
        <f t="shared" si="8"/>
        <v>0.26756851988352648</v>
      </c>
      <c r="O26" s="74">
        <f t="shared" si="9"/>
        <v>27.458158301687924</v>
      </c>
    </row>
    <row r="27" spans="2:15" x14ac:dyDescent="0.45">
      <c r="B27" s="53">
        <v>122.157</v>
      </c>
      <c r="C27" s="62">
        <f t="shared" si="3"/>
        <v>2000</v>
      </c>
      <c r="D27" s="62">
        <v>0.12554999999999999</v>
      </c>
      <c r="E27" s="63">
        <v>1.31653</v>
      </c>
      <c r="F27" s="58"/>
      <c r="G27" s="53">
        <f t="shared" si="4"/>
        <v>20871.222909376</v>
      </c>
      <c r="H27" s="48">
        <f t="shared" si="5"/>
        <v>20.871222909376002</v>
      </c>
      <c r="I27" s="53">
        <f t="shared" si="0"/>
        <v>21001.956945030892</v>
      </c>
      <c r="J27" s="63">
        <f t="shared" si="1"/>
        <v>21.001956945030891</v>
      </c>
      <c r="K27" s="67">
        <f t="shared" si="6"/>
        <v>99.652748831999986</v>
      </c>
      <c r="L27" s="53">
        <f t="shared" si="2"/>
        <v>787379.74385777756</v>
      </c>
      <c r="M27" s="48">
        <f t="shared" si="7"/>
        <v>787.37974385777761</v>
      </c>
      <c r="N27" s="71">
        <f t="shared" si="8"/>
        <v>0.26901064575969164</v>
      </c>
      <c r="O27" s="74">
        <f t="shared" si="9"/>
        <v>27.310959217849156</v>
      </c>
    </row>
    <row r="28" spans="2:15" x14ac:dyDescent="0.45">
      <c r="B28" s="52">
        <v>122.845</v>
      </c>
      <c r="C28" s="60">
        <f t="shared" si="3"/>
        <v>2050</v>
      </c>
      <c r="D28" s="60">
        <v>0.12784999999999999</v>
      </c>
      <c r="E28" s="61">
        <v>1.32098</v>
      </c>
      <c r="F28" s="58"/>
      <c r="G28" s="52">
        <f t="shared" si="4"/>
        <v>21513.490940018601</v>
      </c>
      <c r="H28" s="50">
        <f t="shared" si="5"/>
        <v>21.513490940018603</v>
      </c>
      <c r="I28" s="52">
        <f t="shared" si="0"/>
        <v>21648.248040923794</v>
      </c>
      <c r="J28" s="61">
        <f t="shared" si="1"/>
        <v>21.648248040923793</v>
      </c>
      <c r="K28" s="66">
        <f t="shared" si="6"/>
        <v>100.21400272</v>
      </c>
      <c r="L28" s="52">
        <f t="shared" si="2"/>
        <v>791814.34247901221</v>
      </c>
      <c r="M28" s="50">
        <f t="shared" si="7"/>
        <v>791.81434247901223</v>
      </c>
      <c r="N28" s="70">
        <f t="shared" si="8"/>
        <v>0.26576053586988058</v>
      </c>
      <c r="O28" s="74">
        <f t="shared" si="9"/>
        <v>27.644957711506684</v>
      </c>
    </row>
    <row r="29" spans="2:15" x14ac:dyDescent="0.45">
      <c r="B29" s="53">
        <v>123.79600000000001</v>
      </c>
      <c r="C29" s="62">
        <f t="shared" si="3"/>
        <v>2100</v>
      </c>
      <c r="D29" s="62">
        <v>0.13089999999999999</v>
      </c>
      <c r="E29" s="63">
        <v>1.32287</v>
      </c>
      <c r="F29" s="58"/>
      <c r="G29" s="53">
        <f t="shared" si="4"/>
        <v>22208.818216340998</v>
      </c>
      <c r="H29" s="48">
        <f t="shared" si="5"/>
        <v>22.208818216340998</v>
      </c>
      <c r="I29" s="53">
        <f t="shared" si="0"/>
        <v>22347.930737210288</v>
      </c>
      <c r="J29" s="63">
        <f t="shared" si="1"/>
        <v>22.347930737210287</v>
      </c>
      <c r="K29" s="67">
        <f t="shared" si="6"/>
        <v>100.989805696</v>
      </c>
      <c r="L29" s="53">
        <f t="shared" si="2"/>
        <v>797944.14377086412</v>
      </c>
      <c r="M29" s="48">
        <f t="shared" si="7"/>
        <v>797.94414377086412</v>
      </c>
      <c r="N29" s="71">
        <f t="shared" si="8"/>
        <v>0.26358145052741094</v>
      </c>
      <c r="O29" s="74">
        <f t="shared" si="9"/>
        <v>27.873504606676281</v>
      </c>
    </row>
    <row r="30" spans="2:15" x14ac:dyDescent="0.45">
      <c r="B30" s="52">
        <v>124.794</v>
      </c>
      <c r="C30" s="60">
        <f t="shared" si="3"/>
        <v>2150</v>
      </c>
      <c r="D30" s="60">
        <v>0.13435</v>
      </c>
      <c r="E30" s="61">
        <v>1.3216399999999999</v>
      </c>
      <c r="F30" s="58"/>
      <c r="G30" s="52">
        <f t="shared" si="4"/>
        <v>22920.902167981523</v>
      </c>
      <c r="H30" s="50">
        <f t="shared" si="5"/>
        <v>22.920902167981524</v>
      </c>
      <c r="I30" s="52">
        <f t="shared" si="0"/>
        <v>23064.475069975928</v>
      </c>
      <c r="J30" s="61">
        <f t="shared" si="1"/>
        <v>23.064475069975927</v>
      </c>
      <c r="K30" s="66">
        <f t="shared" si="6"/>
        <v>101.80395014399998</v>
      </c>
      <c r="L30" s="52">
        <f t="shared" si="2"/>
        <v>804376.89002666646</v>
      </c>
      <c r="M30" s="50">
        <f t="shared" si="7"/>
        <v>804.3768900266665</v>
      </c>
      <c r="N30" s="70">
        <f t="shared" si="8"/>
        <v>0.26212389320188895</v>
      </c>
      <c r="O30" s="74">
        <f t="shared" si="9"/>
        <v>28.028497081155283</v>
      </c>
    </row>
    <row r="31" spans="2:15" x14ac:dyDescent="0.45">
      <c r="B31" s="53">
        <v>125.137</v>
      </c>
      <c r="C31" s="62">
        <f t="shared" si="3"/>
        <v>2200</v>
      </c>
      <c r="D31" s="62">
        <v>0.13769999999999999</v>
      </c>
      <c r="E31" s="63">
        <v>1.3165199999999999</v>
      </c>
      <c r="F31" s="58"/>
      <c r="G31" s="53">
        <f t="shared" si="4"/>
        <v>23518.410269830161</v>
      </c>
      <c r="H31" s="48">
        <f t="shared" si="5"/>
        <v>23.518410269830163</v>
      </c>
      <c r="I31" s="53">
        <f t="shared" si="0"/>
        <v>23665.725867967973</v>
      </c>
      <c r="J31" s="63">
        <f t="shared" si="1"/>
        <v>23.665725867967971</v>
      </c>
      <c r="K31" s="67">
        <f t="shared" si="6"/>
        <v>102.08376131199999</v>
      </c>
      <c r="L31" s="53">
        <f t="shared" si="2"/>
        <v>806587.74369975296</v>
      </c>
      <c r="M31" s="48">
        <f t="shared" si="7"/>
        <v>806.58774369975299</v>
      </c>
      <c r="N31" s="71">
        <f t="shared" si="8"/>
        <v>0.26183435211624273</v>
      </c>
      <c r="O31" s="74">
        <f t="shared" si="9"/>
        <v>28.059491491966231</v>
      </c>
    </row>
    <row r="32" spans="2:15" x14ac:dyDescent="0.45">
      <c r="B32" s="52">
        <v>126.02800000000001</v>
      </c>
      <c r="C32" s="60">
        <f t="shared" si="3"/>
        <v>2250</v>
      </c>
      <c r="D32" s="60">
        <v>0.14105000000000001</v>
      </c>
      <c r="E32" s="61">
        <v>1.3046500000000001</v>
      </c>
      <c r="F32" s="58"/>
      <c r="G32" s="52">
        <f t="shared" si="4"/>
        <v>24224.181102398499</v>
      </c>
      <c r="H32" s="50">
        <f t="shared" si="5"/>
        <v>24.2241811023985</v>
      </c>
      <c r="I32" s="52">
        <f t="shared" si="0"/>
        <v>24375.917537283149</v>
      </c>
      <c r="J32" s="61">
        <f t="shared" si="1"/>
        <v>24.375917537283151</v>
      </c>
      <c r="K32" s="66">
        <f t="shared" si="6"/>
        <v>102.810617728</v>
      </c>
      <c r="L32" s="52">
        <f t="shared" si="2"/>
        <v>812330.806739753</v>
      </c>
      <c r="M32" s="50">
        <f t="shared" si="7"/>
        <v>812.33080673975303</v>
      </c>
      <c r="N32" s="70">
        <f t="shared" si="8"/>
        <v>0.26039019824758736</v>
      </c>
      <c r="O32" s="74">
        <f t="shared" si="9"/>
        <v>28.215112646154594</v>
      </c>
    </row>
    <row r="33" spans="2:15" x14ac:dyDescent="0.45">
      <c r="B33" s="53">
        <v>126.66</v>
      </c>
      <c r="C33" s="62">
        <f t="shared" si="3"/>
        <v>2300</v>
      </c>
      <c r="D33" s="62">
        <v>0.14495</v>
      </c>
      <c r="E33" s="63">
        <v>1.2964599999999999</v>
      </c>
      <c r="F33" s="58"/>
      <c r="G33" s="53">
        <f t="shared" si="4"/>
        <v>24886.674179595098</v>
      </c>
      <c r="H33" s="48">
        <f t="shared" si="5"/>
        <v>24.886674179595097</v>
      </c>
      <c r="I33" s="53">
        <f t="shared" si="0"/>
        <v>25042.560366219328</v>
      </c>
      <c r="J33" s="63">
        <f t="shared" si="1"/>
        <v>25.042560366219327</v>
      </c>
      <c r="K33" s="67">
        <f t="shared" si="6"/>
        <v>103.32618815999999</v>
      </c>
      <c r="L33" s="53">
        <f t="shared" si="2"/>
        <v>816404.44965925906</v>
      </c>
      <c r="M33" s="48">
        <f t="shared" si="7"/>
        <v>816.40444965925906</v>
      </c>
      <c r="N33" s="71">
        <f t="shared" si="8"/>
        <v>0.26046657788229738</v>
      </c>
      <c r="O33" s="74">
        <f t="shared" si="9"/>
        <v>28.206838801522636</v>
      </c>
    </row>
    <row r="34" spans="2:15" x14ac:dyDescent="0.45">
      <c r="B34" s="52">
        <v>126.822</v>
      </c>
      <c r="C34" s="60">
        <f t="shared" si="3"/>
        <v>2350</v>
      </c>
      <c r="D34" s="60">
        <v>0.14985000000000001</v>
      </c>
      <c r="E34" s="61">
        <v>1.2822899999999999</v>
      </c>
      <c r="F34" s="58"/>
      <c r="G34" s="52">
        <f t="shared" si="4"/>
        <v>25460.211223099272</v>
      </c>
      <c r="H34" s="50">
        <f t="shared" si="5"/>
        <v>25.460211223099272</v>
      </c>
      <c r="I34" s="52">
        <f t="shared" si="0"/>
        <v>25619.689954952904</v>
      </c>
      <c r="J34" s="61">
        <f t="shared" si="1"/>
        <v>25.619689954952904</v>
      </c>
      <c r="K34" s="66">
        <f t="shared" si="6"/>
        <v>103.458343872</v>
      </c>
      <c r="L34" s="52">
        <f t="shared" si="2"/>
        <v>817448.64293925918</v>
      </c>
      <c r="M34" s="50">
        <f t="shared" si="7"/>
        <v>817.44864293925923</v>
      </c>
      <c r="N34" s="70">
        <f t="shared" si="8"/>
        <v>0.26320576134436657</v>
      </c>
      <c r="O34" s="74">
        <f t="shared" si="9"/>
        <v>27.913290111829276</v>
      </c>
    </row>
    <row r="35" spans="2:15" x14ac:dyDescent="0.45">
      <c r="B35" s="53">
        <v>126.69</v>
      </c>
      <c r="C35" s="62">
        <f t="shared" si="3"/>
        <v>2400</v>
      </c>
      <c r="D35" s="62">
        <v>0.1537</v>
      </c>
      <c r="E35" s="63">
        <v>1.2730399999999999</v>
      </c>
      <c r="F35" s="58"/>
      <c r="G35" s="53">
        <f t="shared" si="4"/>
        <v>25974.854297883991</v>
      </c>
      <c r="H35" s="48">
        <f t="shared" si="5"/>
        <v>25.97485429788399</v>
      </c>
      <c r="I35" s="53">
        <f t="shared" si="0"/>
        <v>26137.556672471954</v>
      </c>
      <c r="J35" s="63">
        <f t="shared" si="1"/>
        <v>26.137556672471955</v>
      </c>
      <c r="K35" s="67">
        <f t="shared" si="6"/>
        <v>103.35066144</v>
      </c>
      <c r="L35" s="53">
        <f t="shared" si="2"/>
        <v>816597.81878518499</v>
      </c>
      <c r="M35" s="48">
        <f t="shared" si="7"/>
        <v>816.59781878518504</v>
      </c>
      <c r="N35" s="71">
        <f t="shared" si="8"/>
        <v>0.26461922538017679</v>
      </c>
      <c r="O35" s="74">
        <f t="shared" si="9"/>
        <v>27.764191225920577</v>
      </c>
    </row>
    <row r="36" spans="2:15" x14ac:dyDescent="0.45">
      <c r="B36" s="52">
        <v>126.55200000000001</v>
      </c>
      <c r="C36" s="60">
        <f t="shared" si="3"/>
        <v>2450</v>
      </c>
      <c r="D36" s="60">
        <v>0.15565000000000001</v>
      </c>
      <c r="E36" s="61">
        <v>1.2698400000000001</v>
      </c>
      <c r="F36" s="58"/>
      <c r="G36" s="52">
        <f t="shared" si="4"/>
        <v>26487.113935292338</v>
      </c>
      <c r="H36" s="50">
        <f t="shared" si="5"/>
        <v>26.487113935292339</v>
      </c>
      <c r="I36" s="52">
        <f t="shared" si="0"/>
        <v>26653.02502314029</v>
      </c>
      <c r="J36" s="61">
        <f t="shared" si="1"/>
        <v>26.653025023140291</v>
      </c>
      <c r="K36" s="66">
        <f t="shared" si="6"/>
        <v>103.238084352</v>
      </c>
      <c r="L36" s="52">
        <f t="shared" si="2"/>
        <v>815708.32080592588</v>
      </c>
      <c r="M36" s="50">
        <f t="shared" si="7"/>
        <v>815.70832080592584</v>
      </c>
      <c r="N36" s="70">
        <f t="shared" si="8"/>
        <v>0.26279381023050385</v>
      </c>
      <c r="O36" s="74">
        <f t="shared" si="9"/>
        <v>27.957046511354271</v>
      </c>
    </row>
    <row r="37" spans="2:15" x14ac:dyDescent="0.45">
      <c r="B37" s="53">
        <v>126.438</v>
      </c>
      <c r="C37" s="62">
        <f t="shared" si="3"/>
        <v>2500</v>
      </c>
      <c r="D37" s="62">
        <v>0.15959999999999999</v>
      </c>
      <c r="E37" s="63">
        <v>1.2744599999999999</v>
      </c>
      <c r="F37" s="58"/>
      <c r="G37" s="53">
        <f t="shared" si="4"/>
        <v>27003.320339969086</v>
      </c>
      <c r="H37" s="48">
        <f t="shared" si="5"/>
        <v>27.003320339969086</v>
      </c>
      <c r="I37" s="53">
        <f t="shared" si="0"/>
        <v>27172.464863002286</v>
      </c>
      <c r="J37" s="63">
        <f t="shared" si="1"/>
        <v>27.172464863002286</v>
      </c>
      <c r="K37" s="67">
        <f t="shared" si="6"/>
        <v>103.145085888</v>
      </c>
      <c r="L37" s="53">
        <f t="shared" si="2"/>
        <v>814973.5181274073</v>
      </c>
      <c r="M37" s="48">
        <f t="shared" si="7"/>
        <v>814.97351812740726</v>
      </c>
      <c r="N37" s="71">
        <f t="shared" si="8"/>
        <v>0.26431168597365373</v>
      </c>
      <c r="O37" s="74">
        <f t="shared" si="9"/>
        <v>27.796496202754117</v>
      </c>
    </row>
    <row r="38" spans="2:15" x14ac:dyDescent="0.45">
      <c r="B38" s="52">
        <v>126.239</v>
      </c>
      <c r="C38" s="60">
        <f t="shared" si="3"/>
        <v>2550</v>
      </c>
      <c r="D38" s="60">
        <v>0.16259999999999999</v>
      </c>
      <c r="E38" s="61">
        <v>1.2787599999999999</v>
      </c>
      <c r="F38" s="58"/>
      <c r="G38" s="52">
        <f t="shared" si="4"/>
        <v>27500.036377713226</v>
      </c>
      <c r="H38" s="50">
        <f t="shared" si="5"/>
        <v>27.500036377713226</v>
      </c>
      <c r="I38" s="52">
        <f t="shared" si="0"/>
        <v>27672.292251359217</v>
      </c>
      <c r="J38" s="61">
        <f t="shared" si="1"/>
        <v>27.672292251359217</v>
      </c>
      <c r="K38" s="66">
        <f t="shared" si="6"/>
        <v>102.982746464</v>
      </c>
      <c r="L38" s="52">
        <f t="shared" si="2"/>
        <v>813690.83625876543</v>
      </c>
      <c r="M38" s="50">
        <f t="shared" si="7"/>
        <v>813.69083625876544</v>
      </c>
      <c r="N38" s="70">
        <f t="shared" si="8"/>
        <v>0.26441611462962927</v>
      </c>
      <c r="O38" s="74">
        <f t="shared" si="9"/>
        <v>27.785518238179801</v>
      </c>
    </row>
    <row r="39" spans="2:15" x14ac:dyDescent="0.45">
      <c r="B39" s="53">
        <v>126.161</v>
      </c>
      <c r="C39" s="62">
        <f t="shared" si="3"/>
        <v>2600</v>
      </c>
      <c r="D39" s="62">
        <v>0.16805</v>
      </c>
      <c r="E39" s="63">
        <v>1.27634</v>
      </c>
      <c r="F39" s="58"/>
      <c r="G39" s="53">
        <f t="shared" ref="G39:G70" si="10">PI()*2*C39*K39/60</f>
        <v>28021.928006669459</v>
      </c>
      <c r="H39" s="48">
        <f t="shared" si="5"/>
        <v>28.021928006669459</v>
      </c>
      <c r="I39" s="53">
        <f t="shared" ref="I39:I70" si="11">1.01325/($R$3*10^-3)*SQRT((273+27)/293)*G39</f>
        <v>28197.452926845413</v>
      </c>
      <c r="J39" s="63">
        <f t="shared" ref="J39:J70" si="12">(1.01325/($R$3*10^-3)*SQRT((273+27)/293)*G39)*10^-3</f>
        <v>28.197452926845415</v>
      </c>
      <c r="K39" s="67">
        <f t="shared" si="6"/>
        <v>102.919115936</v>
      </c>
      <c r="L39" s="53">
        <f t="shared" ref="L39:L70" si="13">(K39*4*PI())/($V$7*$X$7*$W$7)</f>
        <v>813188.07653135806</v>
      </c>
      <c r="M39" s="48">
        <f t="shared" si="7"/>
        <v>813.18807653135809</v>
      </c>
      <c r="N39" s="71">
        <f t="shared" si="8"/>
        <v>0.26818911692553449</v>
      </c>
      <c r="O39" s="74">
        <f t="shared" si="9"/>
        <v>27.394619363134552</v>
      </c>
    </row>
    <row r="40" spans="2:15" x14ac:dyDescent="0.45">
      <c r="B40" s="52">
        <v>125.84699999999999</v>
      </c>
      <c r="C40" s="60">
        <f t="shared" ref="C40:C71" si="14">C39+50</f>
        <v>2650</v>
      </c>
      <c r="D40" s="60">
        <v>0.17144999999999999</v>
      </c>
      <c r="E40" s="61">
        <v>1.28027</v>
      </c>
      <c r="F40" s="58"/>
      <c r="G40" s="52">
        <f t="shared" si="10"/>
        <v>28489.726712804179</v>
      </c>
      <c r="H40" s="50">
        <f t="shared" si="5"/>
        <v>28.489726712804178</v>
      </c>
      <c r="I40" s="52">
        <f t="shared" si="11"/>
        <v>28668.181850006353</v>
      </c>
      <c r="J40" s="61">
        <f t="shared" si="12"/>
        <v>28.668181850006352</v>
      </c>
      <c r="K40" s="66">
        <f t="shared" si="6"/>
        <v>102.66296227199999</v>
      </c>
      <c r="L40" s="52">
        <f t="shared" si="13"/>
        <v>811164.1463466665</v>
      </c>
      <c r="M40" s="50">
        <f t="shared" si="7"/>
        <v>811.16414634666648</v>
      </c>
      <c r="N40" s="70">
        <f t="shared" si="8"/>
        <v>0.26912240337969984</v>
      </c>
      <c r="O40" s="74">
        <f t="shared" si="9"/>
        <v>27.299617881104243</v>
      </c>
    </row>
    <row r="41" spans="2:15" x14ac:dyDescent="0.45">
      <c r="B41" s="53">
        <v>124.911</v>
      </c>
      <c r="C41" s="62">
        <f t="shared" si="14"/>
        <v>2700</v>
      </c>
      <c r="D41" s="62">
        <v>0.17465</v>
      </c>
      <c r="E41" s="63">
        <v>1.2837099999999999</v>
      </c>
      <c r="F41" s="58"/>
      <c r="G41" s="53">
        <f t="shared" si="10"/>
        <v>28811.375430999771</v>
      </c>
      <c r="H41" s="48">
        <f t="shared" si="5"/>
        <v>28.811375430999771</v>
      </c>
      <c r="I41" s="53">
        <f t="shared" si="11"/>
        <v>28991.845324844406</v>
      </c>
      <c r="J41" s="63">
        <f t="shared" si="12"/>
        <v>28.991845324844405</v>
      </c>
      <c r="K41" s="67">
        <f t="shared" si="6"/>
        <v>101.89939593599999</v>
      </c>
      <c r="L41" s="53">
        <f t="shared" si="13"/>
        <v>805131.02961777768</v>
      </c>
      <c r="M41" s="48">
        <f t="shared" si="7"/>
        <v>805.1310296177777</v>
      </c>
      <c r="N41" s="71">
        <f t="shared" si="8"/>
        <v>0.27108484858206172</v>
      </c>
      <c r="O41" s="74">
        <f t="shared" si="9"/>
        <v>27.10198970521278</v>
      </c>
    </row>
    <row r="42" spans="2:15" x14ac:dyDescent="0.45">
      <c r="B42" s="52">
        <v>123.92700000000001</v>
      </c>
      <c r="C42" s="60">
        <f t="shared" si="14"/>
        <v>2750</v>
      </c>
      <c r="D42" s="60">
        <v>0.1784</v>
      </c>
      <c r="E42" s="61">
        <v>1.2811999999999999</v>
      </c>
      <c r="F42" s="58"/>
      <c r="G42" s="52">
        <f t="shared" si="10"/>
        <v>29113.751623313274</v>
      </c>
      <c r="H42" s="50">
        <f t="shared" si="5"/>
        <v>29.113751623313274</v>
      </c>
      <c r="I42" s="52">
        <f t="shared" si="11"/>
        <v>29296.115553749762</v>
      </c>
      <c r="J42" s="61">
        <f t="shared" si="12"/>
        <v>29.296115553749761</v>
      </c>
      <c r="K42" s="66">
        <f t="shared" si="6"/>
        <v>101.096672352</v>
      </c>
      <c r="L42" s="52">
        <f t="shared" si="13"/>
        <v>798788.52228740731</v>
      </c>
      <c r="M42" s="50">
        <f t="shared" si="7"/>
        <v>798.78852228740732</v>
      </c>
      <c r="N42" s="70">
        <f t="shared" si="8"/>
        <v>0.274029503511173</v>
      </c>
      <c r="O42" s="74">
        <f t="shared" si="9"/>
        <v>26.810758262789196</v>
      </c>
    </row>
    <row r="43" spans="2:15" x14ac:dyDescent="0.45">
      <c r="B43" s="53">
        <v>123.68899999999999</v>
      </c>
      <c r="C43" s="62">
        <f t="shared" si="14"/>
        <v>2800</v>
      </c>
      <c r="D43" s="62">
        <v>0.18004999999999999</v>
      </c>
      <c r="E43" s="63">
        <v>1.2744800000000001</v>
      </c>
      <c r="F43" s="58"/>
      <c r="G43" s="53">
        <f t="shared" si="10"/>
        <v>29586.163434047423</v>
      </c>
      <c r="H43" s="48">
        <f t="shared" si="5"/>
        <v>29.586163434047425</v>
      </c>
      <c r="I43" s="53">
        <f t="shared" si="11"/>
        <v>29771.486477266928</v>
      </c>
      <c r="J43" s="63">
        <f t="shared" si="12"/>
        <v>29.771486477266929</v>
      </c>
      <c r="K43" s="67">
        <f t="shared" si="6"/>
        <v>100.90251766399999</v>
      </c>
      <c r="L43" s="53">
        <f t="shared" si="13"/>
        <v>797254.46055506158</v>
      </c>
      <c r="M43" s="48">
        <f t="shared" si="7"/>
        <v>797.25446055506154</v>
      </c>
      <c r="N43" s="71">
        <f t="shared" si="8"/>
        <v>0.27214798314443445</v>
      </c>
      <c r="O43" s="74">
        <f t="shared" si="9"/>
        <v>26.996116931026581</v>
      </c>
    </row>
    <row r="44" spans="2:15" x14ac:dyDescent="0.45">
      <c r="B44" s="52">
        <v>123.389</v>
      </c>
      <c r="C44" s="60">
        <f t="shared" si="14"/>
        <v>2850</v>
      </c>
      <c r="D44" s="60">
        <v>0.18310000000000001</v>
      </c>
      <c r="E44" s="61">
        <v>1.2603599999999999</v>
      </c>
      <c r="F44" s="58"/>
      <c r="G44" s="52">
        <f t="shared" si="10"/>
        <v>30041.446958259603</v>
      </c>
      <c r="H44" s="50">
        <f t="shared" si="5"/>
        <v>30.041446958259602</v>
      </c>
      <c r="I44" s="52">
        <f t="shared" si="11"/>
        <v>30229.621825387363</v>
      </c>
      <c r="J44" s="61">
        <f t="shared" si="12"/>
        <v>30.229621825387365</v>
      </c>
      <c r="K44" s="66">
        <f t="shared" si="6"/>
        <v>100.65778486399999</v>
      </c>
      <c r="L44" s="52">
        <f t="shared" si="13"/>
        <v>795320.76929580234</v>
      </c>
      <c r="M44" s="50">
        <f t="shared" si="7"/>
        <v>795.32076929580239</v>
      </c>
      <c r="N44" s="70">
        <f t="shared" si="8"/>
        <v>0.27256378024154848</v>
      </c>
      <c r="O44" s="74">
        <f t="shared" si="9"/>
        <v>26.954934250615693</v>
      </c>
    </row>
    <row r="45" spans="2:15" x14ac:dyDescent="0.45">
      <c r="B45" s="53">
        <v>122.51900000000001</v>
      </c>
      <c r="C45" s="62">
        <f t="shared" si="14"/>
        <v>2900</v>
      </c>
      <c r="D45" s="62">
        <v>0.18790000000000001</v>
      </c>
      <c r="E45" s="63">
        <v>1.2531000000000001</v>
      </c>
      <c r="F45" s="58"/>
      <c r="G45" s="53">
        <f t="shared" si="10"/>
        <v>30352.95538912273</v>
      </c>
      <c r="H45" s="48">
        <f t="shared" si="5"/>
        <v>30.35295538912273</v>
      </c>
      <c r="I45" s="53">
        <f t="shared" si="11"/>
        <v>30543.081495738661</v>
      </c>
      <c r="J45" s="63">
        <f t="shared" si="12"/>
        <v>30.543081495738662</v>
      </c>
      <c r="K45" s="67">
        <f t="shared" si="6"/>
        <v>99.948059743999991</v>
      </c>
      <c r="L45" s="53">
        <f t="shared" si="13"/>
        <v>789713.06464395043</v>
      </c>
      <c r="M45" s="48">
        <f t="shared" si="7"/>
        <v>789.71306464395047</v>
      </c>
      <c r="N45" s="71">
        <f t="shared" si="8"/>
        <v>0.27683847162506192</v>
      </c>
      <c r="O45" s="74">
        <f t="shared" si="9"/>
        <v>26.538720331690673</v>
      </c>
    </row>
    <row r="46" spans="2:15" x14ac:dyDescent="0.45">
      <c r="B46" s="52">
        <v>121.837</v>
      </c>
      <c r="C46" s="60">
        <f t="shared" si="14"/>
        <v>2950</v>
      </c>
      <c r="D46" s="60">
        <v>0.19255</v>
      </c>
      <c r="E46" s="61">
        <v>1.23943</v>
      </c>
      <c r="F46" s="58"/>
      <c r="G46" s="52">
        <f t="shared" si="10"/>
        <v>30704.409888702448</v>
      </c>
      <c r="H46" s="50">
        <f t="shared" si="5"/>
        <v>30.70440988870245</v>
      </c>
      <c r="I46" s="52">
        <f t="shared" si="11"/>
        <v>30896.737450656128</v>
      </c>
      <c r="J46" s="61">
        <f t="shared" si="12"/>
        <v>30.896737450656129</v>
      </c>
      <c r="K46" s="66">
        <f t="shared" si="6"/>
        <v>99.391700512</v>
      </c>
      <c r="L46" s="52">
        <f t="shared" si="13"/>
        <v>785317.13984790118</v>
      </c>
      <c r="M46" s="50">
        <f t="shared" si="7"/>
        <v>785.31713984790122</v>
      </c>
      <c r="N46" s="70">
        <f t="shared" si="8"/>
        <v>0.2804422316057838</v>
      </c>
      <c r="O46" s="74">
        <f t="shared" si="9"/>
        <v>26.197690459965234</v>
      </c>
    </row>
    <row r="47" spans="2:15" x14ac:dyDescent="0.45">
      <c r="B47" s="53">
        <v>121.709</v>
      </c>
      <c r="C47" s="62">
        <f t="shared" si="14"/>
        <v>3000</v>
      </c>
      <c r="D47" s="62">
        <v>0.19900000000000001</v>
      </c>
      <c r="E47" s="63">
        <v>1.2273499999999999</v>
      </c>
      <c r="F47" s="58"/>
      <c r="G47" s="53">
        <f t="shared" si="10"/>
        <v>31192.01931625585</v>
      </c>
      <c r="H47" s="48">
        <f t="shared" si="5"/>
        <v>31.192019316255852</v>
      </c>
      <c r="I47" s="53">
        <f t="shared" si="11"/>
        <v>31387.401186457981</v>
      </c>
      <c r="J47" s="63">
        <f t="shared" si="12"/>
        <v>31.387401186457982</v>
      </c>
      <c r="K47" s="67">
        <f t="shared" si="6"/>
        <v>99.287281183999994</v>
      </c>
      <c r="L47" s="53">
        <f t="shared" si="13"/>
        <v>784492.09824395052</v>
      </c>
      <c r="M47" s="48">
        <f t="shared" si="7"/>
        <v>784.49209824395052</v>
      </c>
      <c r="N47" s="71">
        <f t="shared" si="8"/>
        <v>0.28530555769184268</v>
      </c>
      <c r="O47" s="74">
        <f t="shared" si="9"/>
        <v>25.751123935151664</v>
      </c>
    </row>
    <row r="48" spans="2:15" x14ac:dyDescent="0.45">
      <c r="B48" s="52">
        <v>121.123</v>
      </c>
      <c r="C48" s="60">
        <f t="shared" si="14"/>
        <v>3050</v>
      </c>
      <c r="D48" s="60">
        <v>0.20605000000000001</v>
      </c>
      <c r="E48" s="61">
        <v>1.2193000000000001</v>
      </c>
      <c r="F48" s="58"/>
      <c r="G48" s="52">
        <f t="shared" si="10"/>
        <v>31559.201085405119</v>
      </c>
      <c r="H48" s="50">
        <f t="shared" si="5"/>
        <v>31.559201085405121</v>
      </c>
      <c r="I48" s="52">
        <f t="shared" si="11"/>
        <v>31756.8829240714</v>
      </c>
      <c r="J48" s="61">
        <f t="shared" si="12"/>
        <v>31.756882924071402</v>
      </c>
      <c r="K48" s="66">
        <f t="shared" si="6"/>
        <v>98.809236447999993</v>
      </c>
      <c r="L48" s="52">
        <f t="shared" si="13"/>
        <v>780714.95465086412</v>
      </c>
      <c r="M48" s="50">
        <f t="shared" si="7"/>
        <v>780.71495465086412</v>
      </c>
      <c r="N48" s="70">
        <f t="shared" si="8"/>
        <v>0.2919760740425732</v>
      </c>
      <c r="O48" s="74">
        <f t="shared" si="9"/>
        <v>25.162811026902649</v>
      </c>
    </row>
    <row r="49" spans="2:15" x14ac:dyDescent="0.45">
      <c r="B49" s="53">
        <v>121.124</v>
      </c>
      <c r="C49" s="62">
        <f t="shared" si="14"/>
        <v>3100</v>
      </c>
      <c r="D49" s="62">
        <v>0.21004999999999999</v>
      </c>
      <c r="E49" s="63">
        <v>1.20692</v>
      </c>
      <c r="F49" s="58"/>
      <c r="G49" s="53">
        <f t="shared" si="10"/>
        <v>32076.829864000025</v>
      </c>
      <c r="H49" s="48">
        <f t="shared" si="5"/>
        <v>32.076829864000025</v>
      </c>
      <c r="I49" s="53">
        <f t="shared" si="11"/>
        <v>32277.754047376562</v>
      </c>
      <c r="J49" s="63">
        <f t="shared" si="12"/>
        <v>32.277754047376561</v>
      </c>
      <c r="K49" s="67">
        <f t="shared" si="6"/>
        <v>98.810052223999989</v>
      </c>
      <c r="L49" s="53">
        <f t="shared" si="13"/>
        <v>780721.400288395</v>
      </c>
      <c r="M49" s="48">
        <f t="shared" si="7"/>
        <v>780.72140028839499</v>
      </c>
      <c r="N49" s="71">
        <f t="shared" si="8"/>
        <v>0.29284100703308535</v>
      </c>
      <c r="O49" s="74">
        <f t="shared" si="9"/>
        <v>25.088490337967396</v>
      </c>
    </row>
    <row r="50" spans="2:15" x14ac:dyDescent="0.45">
      <c r="B50" s="52">
        <v>120.851</v>
      </c>
      <c r="C50" s="60">
        <f t="shared" si="14"/>
        <v>3150</v>
      </c>
      <c r="D50" s="60">
        <v>0.21604999999999999</v>
      </c>
      <c r="E50" s="61">
        <v>1.1927399999999999</v>
      </c>
      <c r="F50" s="58"/>
      <c r="G50" s="52">
        <f t="shared" si="10"/>
        <v>32520.73439686693</v>
      </c>
      <c r="H50" s="50">
        <f t="shared" si="5"/>
        <v>32.520734396866928</v>
      </c>
      <c r="I50" s="52">
        <f t="shared" si="11"/>
        <v>32724.439127951631</v>
      </c>
      <c r="J50" s="61">
        <f t="shared" si="12"/>
        <v>32.724439127951634</v>
      </c>
      <c r="K50" s="66">
        <f t="shared" si="6"/>
        <v>98.587345375999988</v>
      </c>
      <c r="L50" s="52">
        <f t="shared" si="13"/>
        <v>778961.74124246894</v>
      </c>
      <c r="M50" s="50">
        <f t="shared" si="7"/>
        <v>778.96174124246897</v>
      </c>
      <c r="N50" s="70">
        <f t="shared" si="8"/>
        <v>0.29709447309352738</v>
      </c>
      <c r="O50" s="74">
        <f t="shared" si="9"/>
        <v>24.729301420552975</v>
      </c>
    </row>
    <row r="51" spans="2:15" x14ac:dyDescent="0.45">
      <c r="B51" s="53">
        <v>120.596</v>
      </c>
      <c r="C51" s="62">
        <f t="shared" si="14"/>
        <v>3200</v>
      </c>
      <c r="D51" s="62">
        <v>0.21795</v>
      </c>
      <c r="E51" s="63">
        <v>1.1848099999999999</v>
      </c>
      <c r="F51" s="58"/>
      <c r="G51" s="53">
        <f t="shared" si="10"/>
        <v>32967.227393981295</v>
      </c>
      <c r="H51" s="48">
        <f t="shared" si="5"/>
        <v>32.967227393981297</v>
      </c>
      <c r="I51" s="53">
        <f t="shared" si="11"/>
        <v>33173.728886504359</v>
      </c>
      <c r="J51" s="63">
        <f t="shared" si="12"/>
        <v>33.173728886504357</v>
      </c>
      <c r="K51" s="67">
        <f t="shared" si="6"/>
        <v>98.379322496</v>
      </c>
      <c r="L51" s="53">
        <f t="shared" si="13"/>
        <v>777318.10367209872</v>
      </c>
      <c r="M51" s="48">
        <f t="shared" si="7"/>
        <v>777.31810367209869</v>
      </c>
      <c r="N51" s="71">
        <f t="shared" si="8"/>
        <v>0.29564810255593432</v>
      </c>
      <c r="O51" s="74">
        <f t="shared" si="9"/>
        <v>24.85028218342859</v>
      </c>
    </row>
    <row r="52" spans="2:15" x14ac:dyDescent="0.45">
      <c r="B52" s="52">
        <v>120.84</v>
      </c>
      <c r="C52" s="60">
        <f t="shared" si="14"/>
        <v>3250</v>
      </c>
      <c r="D52" s="60">
        <v>0.22305</v>
      </c>
      <c r="E52" s="61">
        <v>1.17378</v>
      </c>
      <c r="F52" s="58"/>
      <c r="G52" s="52">
        <f t="shared" si="10"/>
        <v>33550.084617333589</v>
      </c>
      <c r="H52" s="50">
        <f t="shared" si="5"/>
        <v>33.550084617333589</v>
      </c>
      <c r="I52" s="52">
        <f t="shared" si="11"/>
        <v>33760.237035216909</v>
      </c>
      <c r="J52" s="61">
        <f t="shared" si="12"/>
        <v>33.76023703521691</v>
      </c>
      <c r="K52" s="66">
        <f t="shared" si="6"/>
        <v>98.578371840000003</v>
      </c>
      <c r="L52" s="52">
        <f t="shared" si="13"/>
        <v>778890.83922962961</v>
      </c>
      <c r="M52" s="50">
        <f t="shared" si="7"/>
        <v>778.89083922962959</v>
      </c>
      <c r="N52" s="70">
        <f t="shared" si="8"/>
        <v>0.29730982011558943</v>
      </c>
      <c r="O52" s="74">
        <f t="shared" si="9"/>
        <v>24.711389528451591</v>
      </c>
    </row>
    <row r="53" spans="2:15" x14ac:dyDescent="0.45">
      <c r="B53" s="53">
        <v>121.633</v>
      </c>
      <c r="C53" s="62">
        <f t="shared" si="14"/>
        <v>3300</v>
      </c>
      <c r="D53" s="62">
        <v>0.22550000000000001</v>
      </c>
      <c r="E53" s="63">
        <v>1.1611800000000001</v>
      </c>
      <c r="F53" s="58"/>
      <c r="G53" s="53">
        <f t="shared" si="10"/>
        <v>34289.795939852949</v>
      </c>
      <c r="H53" s="48">
        <f t="shared" si="5"/>
        <v>34.289795939852951</v>
      </c>
      <c r="I53" s="53">
        <f t="shared" si="11"/>
        <v>34504.581792338184</v>
      </c>
      <c r="J53" s="63">
        <f t="shared" si="12"/>
        <v>34.504581792338186</v>
      </c>
      <c r="K53" s="67">
        <f t="shared" si="6"/>
        <v>99.225282207999996</v>
      </c>
      <c r="L53" s="53">
        <f t="shared" si="13"/>
        <v>784002.22979160491</v>
      </c>
      <c r="M53" s="48">
        <f t="shared" si="7"/>
        <v>784.00222979160492</v>
      </c>
      <c r="N53" s="71">
        <f t="shared" si="8"/>
        <v>0.29409137780807049</v>
      </c>
      <c r="O53" s="74">
        <f t="shared" si="9"/>
        <v>24.981823099570612</v>
      </c>
    </row>
    <row r="54" spans="2:15" x14ac:dyDescent="0.45">
      <c r="B54" s="52">
        <v>122.181</v>
      </c>
      <c r="C54" s="60">
        <f t="shared" si="14"/>
        <v>3350</v>
      </c>
      <c r="D54" s="60">
        <v>0.22850000000000001</v>
      </c>
      <c r="E54" s="61">
        <v>1.1510400000000001</v>
      </c>
      <c r="F54" s="58"/>
      <c r="G54" s="52">
        <f t="shared" si="10"/>
        <v>34966.166773386183</v>
      </c>
      <c r="H54" s="50">
        <f t="shared" si="5"/>
        <v>34.966166773386185</v>
      </c>
      <c r="I54" s="52">
        <f t="shared" si="11"/>
        <v>35185.189305679356</v>
      </c>
      <c r="J54" s="61">
        <f t="shared" si="12"/>
        <v>35.185189305679359</v>
      </c>
      <c r="K54" s="66">
        <f t="shared" si="6"/>
        <v>99.672327455999991</v>
      </c>
      <c r="L54" s="52">
        <f t="shared" si="13"/>
        <v>787534.43915851833</v>
      </c>
      <c r="M54" s="50">
        <f t="shared" si="7"/>
        <v>787.53443915851835</v>
      </c>
      <c r="N54" s="70">
        <f t="shared" si="8"/>
        <v>0.29223943946040581</v>
      </c>
      <c r="O54" s="74">
        <f t="shared" si="9"/>
        <v>25.140134367475099</v>
      </c>
    </row>
    <row r="55" spans="2:15" x14ac:dyDescent="0.45">
      <c r="B55" s="53">
        <v>122.93300000000001</v>
      </c>
      <c r="C55" s="62">
        <f t="shared" si="14"/>
        <v>3400</v>
      </c>
      <c r="D55" s="62">
        <v>0.23419999999999999</v>
      </c>
      <c r="E55" s="63">
        <v>1.14117</v>
      </c>
      <c r="F55" s="58"/>
      <c r="G55" s="53">
        <f t="shared" si="10"/>
        <v>35706.471819553066</v>
      </c>
      <c r="H55" s="48">
        <f t="shared" si="5"/>
        <v>35.706471819553066</v>
      </c>
      <c r="I55" s="53">
        <f t="shared" si="11"/>
        <v>35930.131505439072</v>
      </c>
      <c r="J55" s="63">
        <f t="shared" si="12"/>
        <v>35.930131505439071</v>
      </c>
      <c r="K55" s="67">
        <f t="shared" si="6"/>
        <v>100.285791008</v>
      </c>
      <c r="L55" s="53">
        <f t="shared" si="13"/>
        <v>792381.55858172837</v>
      </c>
      <c r="M55" s="48">
        <f t="shared" si="7"/>
        <v>792.38155858172843</v>
      </c>
      <c r="N55" s="71">
        <f t="shared" si="8"/>
        <v>0.29331927155358772</v>
      </c>
      <c r="O55" s="74">
        <f t="shared" si="9"/>
        <v>25.04758291740119</v>
      </c>
    </row>
    <row r="56" spans="2:15" x14ac:dyDescent="0.45">
      <c r="B56" s="52">
        <v>123.47499999999999</v>
      </c>
      <c r="C56" s="60">
        <f t="shared" si="14"/>
        <v>3450</v>
      </c>
      <c r="D56" s="60">
        <v>0.23605000000000001</v>
      </c>
      <c r="E56" s="61">
        <v>1.12669</v>
      </c>
      <c r="F56" s="58"/>
      <c r="G56" s="52">
        <f t="shared" si="10"/>
        <v>36391.308554304895</v>
      </c>
      <c r="H56" s="50">
        <f t="shared" si="5"/>
        <v>36.391308554304892</v>
      </c>
      <c r="I56" s="52">
        <f t="shared" si="11"/>
        <v>36619.25794906362</v>
      </c>
      <c r="J56" s="61">
        <f t="shared" si="12"/>
        <v>36.619257949063623</v>
      </c>
      <c r="K56" s="66">
        <f t="shared" si="6"/>
        <v>100.72794159999999</v>
      </c>
      <c r="L56" s="52">
        <f t="shared" si="13"/>
        <v>795875.09412345674</v>
      </c>
      <c r="M56" s="50">
        <f t="shared" si="7"/>
        <v>795.87509412345673</v>
      </c>
      <c r="N56" s="70">
        <f t="shared" si="8"/>
        <v>0.29007278123372293</v>
      </c>
      <c r="O56" s="74">
        <f t="shared" si="9"/>
        <v>25.327915098626548</v>
      </c>
    </row>
    <row r="57" spans="2:15" x14ac:dyDescent="0.45">
      <c r="B57" s="53">
        <v>123.428</v>
      </c>
      <c r="C57" s="62">
        <f t="shared" si="14"/>
        <v>3500</v>
      </c>
      <c r="D57" s="62">
        <v>0.24195</v>
      </c>
      <c r="E57" s="63">
        <v>1.11975</v>
      </c>
      <c r="F57" s="58"/>
      <c r="G57" s="53">
        <f t="shared" si="10"/>
        <v>36904.665939752173</v>
      </c>
      <c r="H57" s="48">
        <f t="shared" si="5"/>
        <v>36.904665939752171</v>
      </c>
      <c r="I57" s="53">
        <f t="shared" si="11"/>
        <v>37135.83092389079</v>
      </c>
      <c r="J57" s="63">
        <f t="shared" si="12"/>
        <v>37.135830923890794</v>
      </c>
      <c r="K57" s="67">
        <f t="shared" si="6"/>
        <v>100.689600128</v>
      </c>
      <c r="L57" s="53">
        <f t="shared" si="13"/>
        <v>795572.14915950608</v>
      </c>
      <c r="M57" s="48">
        <f t="shared" si="7"/>
        <v>795.57214915950613</v>
      </c>
      <c r="N57" s="71">
        <f t="shared" si="8"/>
        <v>0.2931871922379829</v>
      </c>
      <c r="O57" s="74">
        <f t="shared" si="9"/>
        <v>25.058866724118772</v>
      </c>
    </row>
    <row r="58" spans="2:15" x14ac:dyDescent="0.45">
      <c r="B58" s="52">
        <v>124.205</v>
      </c>
      <c r="C58" s="60">
        <f t="shared" si="14"/>
        <v>3550</v>
      </c>
      <c r="D58" s="60">
        <v>0.24545</v>
      </c>
      <c r="E58" s="61">
        <v>1.10622</v>
      </c>
      <c r="F58" s="58"/>
      <c r="G58" s="52">
        <f t="shared" si="10"/>
        <v>37667.515398952222</v>
      </c>
      <c r="H58" s="50">
        <f t="shared" si="5"/>
        <v>37.667515398952226</v>
      </c>
      <c r="I58" s="52">
        <f t="shared" si="11"/>
        <v>37903.458751317339</v>
      </c>
      <c r="J58" s="61">
        <f t="shared" si="12"/>
        <v>37.903458751317338</v>
      </c>
      <c r="K58" s="66">
        <f t="shared" si="6"/>
        <v>101.32345807999999</v>
      </c>
      <c r="L58" s="52">
        <f t="shared" si="13"/>
        <v>800580.40952098754</v>
      </c>
      <c r="M58" s="50">
        <f t="shared" si="7"/>
        <v>800.58040952098759</v>
      </c>
      <c r="N58" s="70">
        <f t="shared" si="8"/>
        <v>0.29140480483502373</v>
      </c>
      <c r="O58" s="74">
        <f t="shared" si="9"/>
        <v>25.212140134990594</v>
      </c>
    </row>
    <row r="59" spans="2:15" x14ac:dyDescent="0.45">
      <c r="B59" s="53">
        <v>124.066</v>
      </c>
      <c r="C59" s="62">
        <f t="shared" si="14"/>
        <v>3600</v>
      </c>
      <c r="D59" s="62">
        <v>0.25505</v>
      </c>
      <c r="E59" s="63">
        <v>1.09697</v>
      </c>
      <c r="F59" s="58"/>
      <c r="G59" s="53">
        <f t="shared" si="10"/>
        <v>38155.295682231532</v>
      </c>
      <c r="H59" s="48">
        <f t="shared" si="5"/>
        <v>38.155295682231532</v>
      </c>
      <c r="I59" s="53">
        <f t="shared" si="11"/>
        <v>38394.29441305832</v>
      </c>
      <c r="J59" s="63">
        <f t="shared" si="12"/>
        <v>38.394294413058319</v>
      </c>
      <c r="K59" s="67">
        <f t="shared" si="6"/>
        <v>101.21006521599999</v>
      </c>
      <c r="L59" s="53">
        <f t="shared" si="13"/>
        <v>799684.46590419742</v>
      </c>
      <c r="M59" s="48">
        <f t="shared" si="7"/>
        <v>799.6844659041974</v>
      </c>
      <c r="N59" s="71">
        <f t="shared" si="8"/>
        <v>0.29893113483279593</v>
      </c>
      <c r="O59" s="74">
        <f t="shared" si="9"/>
        <v>24.5773622062474</v>
      </c>
    </row>
    <row r="60" spans="2:15" x14ac:dyDescent="0.45">
      <c r="B60" s="52">
        <v>123.967</v>
      </c>
      <c r="C60" s="60">
        <f t="shared" si="14"/>
        <v>3650</v>
      </c>
      <c r="D60" s="60">
        <v>0.25755</v>
      </c>
      <c r="E60" s="61">
        <v>1.0940099999999999</v>
      </c>
      <c r="F60" s="58"/>
      <c r="G60" s="52">
        <f t="shared" si="10"/>
        <v>38654.36098620687</v>
      </c>
      <c r="H60" s="50">
        <f t="shared" si="5"/>
        <v>38.654360986206868</v>
      </c>
      <c r="I60" s="52">
        <f t="shared" si="11"/>
        <v>38896.485783078148</v>
      </c>
      <c r="J60" s="61">
        <f t="shared" si="12"/>
        <v>38.896485783078148</v>
      </c>
      <c r="K60" s="66">
        <f t="shared" si="6"/>
        <v>101.129303392</v>
      </c>
      <c r="L60" s="52">
        <f t="shared" si="13"/>
        <v>799046.34778864193</v>
      </c>
      <c r="M60" s="50">
        <f t="shared" si="7"/>
        <v>799.04634778864192</v>
      </c>
      <c r="N60" s="70">
        <f t="shared" si="8"/>
        <v>0.29796393598729942</v>
      </c>
      <c r="O60" s="74">
        <f t="shared" si="9"/>
        <v>24.657140976360854</v>
      </c>
    </row>
    <row r="61" spans="2:15" x14ac:dyDescent="0.45">
      <c r="B61" s="53">
        <v>123.815</v>
      </c>
      <c r="C61" s="62">
        <f t="shared" si="14"/>
        <v>3700</v>
      </c>
      <c r="D61" s="62">
        <v>0.26445000000000002</v>
      </c>
      <c r="E61" s="63">
        <v>1.09659</v>
      </c>
      <c r="F61" s="58"/>
      <c r="G61" s="53">
        <f t="shared" si="10"/>
        <v>39135.828150413974</v>
      </c>
      <c r="H61" s="48">
        <f t="shared" si="5"/>
        <v>39.135828150413978</v>
      </c>
      <c r="I61" s="53">
        <f t="shared" si="11"/>
        <v>39380.96878136864</v>
      </c>
      <c r="J61" s="63">
        <f t="shared" si="12"/>
        <v>39.380968781368644</v>
      </c>
      <c r="K61" s="67">
        <f t="shared" si="6"/>
        <v>101.00530543999999</v>
      </c>
      <c r="L61" s="53">
        <f t="shared" si="13"/>
        <v>798066.61088395049</v>
      </c>
      <c r="M61" s="48">
        <f t="shared" si="7"/>
        <v>798.06661088395049</v>
      </c>
      <c r="N61" s="71">
        <f t="shared" si="8"/>
        <v>0.30218276411803446</v>
      </c>
      <c r="O61" s="74">
        <f t="shared" si="9"/>
        <v>24.312898179197422</v>
      </c>
    </row>
    <row r="62" spans="2:15" x14ac:dyDescent="0.45">
      <c r="B62" s="52">
        <v>123.767</v>
      </c>
      <c r="C62" s="60">
        <f t="shared" si="14"/>
        <v>3750</v>
      </c>
      <c r="D62" s="60">
        <v>0.2651</v>
      </c>
      <c r="E62" s="61">
        <v>1.0980799999999999</v>
      </c>
      <c r="F62" s="58"/>
      <c r="G62" s="52">
        <f t="shared" si="10"/>
        <v>39649.313677655693</v>
      </c>
      <c r="H62" s="50">
        <f t="shared" si="5"/>
        <v>39.649313677655691</v>
      </c>
      <c r="I62" s="52">
        <f t="shared" si="11"/>
        <v>39897.670700650167</v>
      </c>
      <c r="J62" s="61">
        <f t="shared" si="12"/>
        <v>39.897670700650167</v>
      </c>
      <c r="K62" s="66">
        <f t="shared" si="6"/>
        <v>100.96614819199999</v>
      </c>
      <c r="L62" s="52">
        <f t="shared" si="13"/>
        <v>797757.22028246894</v>
      </c>
      <c r="M62" s="50">
        <f t="shared" si="7"/>
        <v>797.75722028246901</v>
      </c>
      <c r="N62" s="70">
        <f t="shared" si="8"/>
        <v>0.29900241769767277</v>
      </c>
      <c r="O62" s="74">
        <f t="shared" si="9"/>
        <v>24.571502906504385</v>
      </c>
    </row>
    <row r="63" spans="2:15" x14ac:dyDescent="0.45">
      <c r="B63" s="53">
        <v>123.509</v>
      </c>
      <c r="C63" s="62">
        <f t="shared" si="14"/>
        <v>3800</v>
      </c>
      <c r="D63" s="62">
        <v>0.26929999999999998</v>
      </c>
      <c r="E63" s="63">
        <v>1.09907</v>
      </c>
      <c r="F63" s="58"/>
      <c r="G63" s="53">
        <f t="shared" si="10"/>
        <v>40094.217716519139</v>
      </c>
      <c r="H63" s="48">
        <f t="shared" si="5"/>
        <v>40.09421771651914</v>
      </c>
      <c r="I63" s="53">
        <f t="shared" si="11"/>
        <v>40345.361547969078</v>
      </c>
      <c r="J63" s="63">
        <f t="shared" si="12"/>
        <v>40.345361547969077</v>
      </c>
      <c r="K63" s="67">
        <f t="shared" si="6"/>
        <v>100.75567798399999</v>
      </c>
      <c r="L63" s="53">
        <f t="shared" si="13"/>
        <v>796094.24579950597</v>
      </c>
      <c r="M63" s="48">
        <f t="shared" si="7"/>
        <v>796.09424579950598</v>
      </c>
      <c r="N63" s="71">
        <f t="shared" si="8"/>
        <v>0.30036910155313817</v>
      </c>
      <c r="O63" s="74">
        <f t="shared" si="9"/>
        <v>24.459702204790396</v>
      </c>
    </row>
    <row r="64" spans="2:15" x14ac:dyDescent="0.45">
      <c r="B64" s="52">
        <v>122.672</v>
      </c>
      <c r="C64" s="60">
        <f t="shared" si="14"/>
        <v>3850</v>
      </c>
      <c r="D64" s="60">
        <v>0.27374999999999999</v>
      </c>
      <c r="E64" s="61">
        <v>1.1053299999999999</v>
      </c>
      <c r="F64" s="58"/>
      <c r="G64" s="52">
        <f t="shared" si="10"/>
        <v>40346.486195817866</v>
      </c>
      <c r="H64" s="50">
        <f t="shared" si="5"/>
        <v>40.346486195817867</v>
      </c>
      <c r="I64" s="52">
        <f t="shared" si="11"/>
        <v>40599.210197079148</v>
      </c>
      <c r="J64" s="61">
        <f t="shared" si="12"/>
        <v>40.599210197079152</v>
      </c>
      <c r="K64" s="66">
        <f t="shared" si="6"/>
        <v>100.072873472</v>
      </c>
      <c r="L64" s="52">
        <f t="shared" si="13"/>
        <v>790699.24718617275</v>
      </c>
      <c r="M64" s="50">
        <f t="shared" si="7"/>
        <v>790.69924718617278</v>
      </c>
      <c r="N64" s="70">
        <f t="shared" si="8"/>
        <v>0.30342339026305137</v>
      </c>
      <c r="O64" s="74">
        <f t="shared" si="9"/>
        <v>24.21348851563755</v>
      </c>
    </row>
    <row r="65" spans="2:15" x14ac:dyDescent="0.45">
      <c r="B65" s="53">
        <v>122.157</v>
      </c>
      <c r="C65" s="62">
        <f t="shared" si="14"/>
        <v>3900</v>
      </c>
      <c r="D65" s="62">
        <v>0.27589999999999998</v>
      </c>
      <c r="E65" s="63">
        <v>1.11704</v>
      </c>
      <c r="F65" s="58"/>
      <c r="G65" s="53">
        <f t="shared" si="10"/>
        <v>40698.884673283203</v>
      </c>
      <c r="H65" s="48">
        <f t="shared" si="5"/>
        <v>40.698884673283203</v>
      </c>
      <c r="I65" s="53">
        <f t="shared" si="11"/>
        <v>40953.816042810242</v>
      </c>
      <c r="J65" s="63">
        <f t="shared" si="12"/>
        <v>40.953816042810246</v>
      </c>
      <c r="K65" s="67">
        <f t="shared" si="6"/>
        <v>99.652748831999986</v>
      </c>
      <c r="L65" s="53">
        <f t="shared" si="13"/>
        <v>787379.74385777756</v>
      </c>
      <c r="M65" s="48">
        <f t="shared" si="7"/>
        <v>787.37974385777761</v>
      </c>
      <c r="N65" s="71">
        <f t="shared" si="8"/>
        <v>0.3031585624895542</v>
      </c>
      <c r="O65" s="74">
        <f t="shared" si="9"/>
        <v>24.234640496962221</v>
      </c>
    </row>
    <row r="66" spans="2:15" x14ac:dyDescent="0.45">
      <c r="B66" s="52">
        <v>121.184</v>
      </c>
      <c r="C66" s="60">
        <f t="shared" si="14"/>
        <v>3950</v>
      </c>
      <c r="D66" s="60">
        <v>0.28284999999999999</v>
      </c>
      <c r="E66" s="61">
        <v>1.12259</v>
      </c>
      <c r="F66" s="58"/>
      <c r="G66" s="52">
        <f t="shared" si="10"/>
        <v>40892.336068939134</v>
      </c>
      <c r="H66" s="50">
        <f t="shared" si="5"/>
        <v>40.892336068939137</v>
      </c>
      <c r="I66" s="52">
        <f t="shared" si="11"/>
        <v>41148.479187378398</v>
      </c>
      <c r="J66" s="61">
        <f t="shared" si="12"/>
        <v>41.148479187378399</v>
      </c>
      <c r="K66" s="66">
        <f t="shared" si="6"/>
        <v>98.858998783999994</v>
      </c>
      <c r="L66" s="52">
        <f t="shared" si="13"/>
        <v>781108.13854024687</v>
      </c>
      <c r="M66" s="50">
        <f t="shared" si="7"/>
        <v>781.10813854024684</v>
      </c>
      <c r="N66" s="70">
        <f t="shared" si="8"/>
        <v>0.3093249192039198</v>
      </c>
      <c r="O66" s="74">
        <f t="shared" si="9"/>
        <v>23.75152572388388</v>
      </c>
    </row>
    <row r="67" spans="2:15" x14ac:dyDescent="0.45">
      <c r="B67" s="53">
        <v>120.004</v>
      </c>
      <c r="C67" s="62">
        <f t="shared" si="14"/>
        <v>4000</v>
      </c>
      <c r="D67" s="62">
        <v>0.28455000000000003</v>
      </c>
      <c r="E67" s="63">
        <v>1.1246100000000001</v>
      </c>
      <c r="F67" s="58"/>
      <c r="G67" s="53">
        <f t="shared" si="10"/>
        <v>41006.741063005102</v>
      </c>
      <c r="H67" s="48">
        <f t="shared" si="5"/>
        <v>41.006741063005101</v>
      </c>
      <c r="I67" s="53">
        <f t="shared" si="11"/>
        <v>41263.600796212857</v>
      </c>
      <c r="J67" s="63">
        <f t="shared" si="12"/>
        <v>41.263600796212856</v>
      </c>
      <c r="K67" s="67">
        <f t="shared" si="6"/>
        <v>97.896383103999995</v>
      </c>
      <c r="L67" s="53">
        <f t="shared" si="13"/>
        <v>773502.28625382716</v>
      </c>
      <c r="M67" s="48">
        <f t="shared" si="7"/>
        <v>773.50228625382715</v>
      </c>
      <c r="N67" s="71">
        <f t="shared" si="8"/>
        <v>0.31031586562787827</v>
      </c>
      <c r="O67" s="74">
        <f t="shared" si="9"/>
        <v>23.675678846277354</v>
      </c>
    </row>
    <row r="68" spans="2:15" x14ac:dyDescent="0.45">
      <c r="B68" s="52">
        <v>118.73399999999999</v>
      </c>
      <c r="C68" s="60">
        <f t="shared" si="14"/>
        <v>4050</v>
      </c>
      <c r="D68" s="60">
        <v>0.28710000000000002</v>
      </c>
      <c r="E68" s="61">
        <v>1.1222000000000001</v>
      </c>
      <c r="F68" s="58"/>
      <c r="G68" s="52">
        <f t="shared" si="10"/>
        <v>41079.927113196507</v>
      </c>
      <c r="H68" s="50">
        <f t="shared" si="5"/>
        <v>41.079927113196511</v>
      </c>
      <c r="I68" s="52">
        <f t="shared" si="11"/>
        <v>41337.24527223473</v>
      </c>
      <c r="J68" s="61">
        <f t="shared" si="12"/>
        <v>41.337245272234732</v>
      </c>
      <c r="K68" s="66">
        <f t="shared" si="6"/>
        <v>96.860347583999996</v>
      </c>
      <c r="L68" s="52">
        <f t="shared" si="13"/>
        <v>765316.32658962952</v>
      </c>
      <c r="M68" s="50">
        <f t="shared" si="7"/>
        <v>765.31632658962951</v>
      </c>
      <c r="N68" s="70">
        <f t="shared" si="8"/>
        <v>0.31253896854800167</v>
      </c>
      <c r="O68" s="74">
        <f t="shared" si="9"/>
        <v>23.50727273991696</v>
      </c>
    </row>
    <row r="69" spans="2:15" x14ac:dyDescent="0.45">
      <c r="B69" s="53">
        <v>117.44199999999999</v>
      </c>
      <c r="C69" s="62">
        <f t="shared" si="14"/>
        <v>4100</v>
      </c>
      <c r="D69" s="62">
        <v>0.28894999999999998</v>
      </c>
      <c r="E69" s="63">
        <v>1.1239399999999999</v>
      </c>
      <c r="F69" s="58"/>
      <c r="G69" s="53">
        <f t="shared" si="10"/>
        <v>41134.558231554627</v>
      </c>
      <c r="H69" s="48">
        <f t="shared" si="5"/>
        <v>41.134558231554628</v>
      </c>
      <c r="I69" s="53">
        <f t="shared" si="11"/>
        <v>41392.218591268218</v>
      </c>
      <c r="J69" s="63">
        <f t="shared" si="12"/>
        <v>41.392218591268218</v>
      </c>
      <c r="K69" s="67">
        <f t="shared" si="6"/>
        <v>95.806364991999985</v>
      </c>
      <c r="L69" s="53">
        <f t="shared" si="13"/>
        <v>756988.56289975299</v>
      </c>
      <c r="M69" s="48">
        <f t="shared" si="7"/>
        <v>756.98856289975299</v>
      </c>
      <c r="N69" s="71">
        <f t="shared" si="8"/>
        <v>0.31413513076931227</v>
      </c>
      <c r="O69" s="74">
        <f t="shared" si="9"/>
        <v>23.387829172489116</v>
      </c>
    </row>
    <row r="70" spans="2:15" x14ac:dyDescent="0.45">
      <c r="B70" s="52">
        <v>116.5</v>
      </c>
      <c r="C70" s="60">
        <f t="shared" si="14"/>
        <v>4150</v>
      </c>
      <c r="D70" s="60">
        <v>0.29304999999999998</v>
      </c>
      <c r="E70" s="61">
        <v>1.12233</v>
      </c>
      <c r="F70" s="58"/>
      <c r="G70" s="52">
        <f t="shared" si="10"/>
        <v>41302.236040957789</v>
      </c>
      <c r="H70" s="50">
        <f t="shared" si="5"/>
        <v>41.302236040957787</v>
      </c>
      <c r="I70" s="52">
        <f t="shared" si="11"/>
        <v>41560.946707920179</v>
      </c>
      <c r="J70" s="61">
        <f t="shared" si="12"/>
        <v>41.560946707920181</v>
      </c>
      <c r="K70" s="66">
        <f t="shared" si="6"/>
        <v>95.037903999999997</v>
      </c>
      <c r="L70" s="52">
        <f t="shared" si="13"/>
        <v>750916.77234567888</v>
      </c>
      <c r="M70" s="50">
        <f t="shared" si="7"/>
        <v>750.91677234567885</v>
      </c>
      <c r="N70" s="70">
        <f t="shared" si="8"/>
        <v>0.31729907628612641</v>
      </c>
      <c r="O70" s="74">
        <f t="shared" si="9"/>
        <v>23.154617597704753</v>
      </c>
    </row>
    <row r="71" spans="2:15" x14ac:dyDescent="0.45">
      <c r="B71" s="53">
        <v>115.931</v>
      </c>
      <c r="C71" s="62">
        <f t="shared" si="14"/>
        <v>4200</v>
      </c>
      <c r="D71" s="62">
        <v>0.2949</v>
      </c>
      <c r="E71" s="63">
        <v>1.1217900000000001</v>
      </c>
      <c r="F71" s="58"/>
      <c r="G71" s="53">
        <f t="shared" ref="G71:G97" si="15">PI()*2*C71*K71/60</f>
        <v>41595.697835772196</v>
      </c>
      <c r="H71" s="48">
        <f t="shared" si="5"/>
        <v>41.595697835772199</v>
      </c>
      <c r="I71" s="53">
        <f t="shared" ref="I71:I97" si="16">1.01325/($R$3*10^-3)*SQRT((273+27)/293)*G71</f>
        <v>41856.246700951968</v>
      </c>
      <c r="J71" s="63">
        <f t="shared" ref="J71:J97" si="17">(1.01325/($R$3*10^-3)*SQRT((273+27)/293)*G71)*10^-3</f>
        <v>41.856246700951971</v>
      </c>
      <c r="K71" s="67">
        <f t="shared" si="6"/>
        <v>94.573727455999986</v>
      </c>
      <c r="L71" s="53">
        <f t="shared" ref="L71:L102" si="18">(K71*4*PI())/($V$7*$X$7*$W$7)</f>
        <v>747249.2045906171</v>
      </c>
      <c r="M71" s="48">
        <f t="shared" si="7"/>
        <v>747.24920459061707</v>
      </c>
      <c r="N71" s="71">
        <f t="shared" si="8"/>
        <v>0.31704945010509455</v>
      </c>
      <c r="O71" s="74">
        <f t="shared" si="9"/>
        <v>23.172848188428848</v>
      </c>
    </row>
    <row r="72" spans="2:15" x14ac:dyDescent="0.45">
      <c r="B72" s="52">
        <v>115.03400000000001</v>
      </c>
      <c r="C72" s="60">
        <f t="shared" ref="C72:C97" si="19">C71+50</f>
        <v>4250</v>
      </c>
      <c r="D72" s="60">
        <v>0.29715000000000003</v>
      </c>
      <c r="E72" s="61">
        <v>1.12456</v>
      </c>
      <c r="F72" s="58"/>
      <c r="G72" s="52">
        <f t="shared" si="15"/>
        <v>41765.212344228843</v>
      </c>
      <c r="H72" s="50">
        <f t="shared" ref="H72:H97" si="20">G72*10^-3</f>
        <v>41.765212344228843</v>
      </c>
      <c r="I72" s="52">
        <f t="shared" si="16"/>
        <v>42026.823021449469</v>
      </c>
      <c r="J72" s="61">
        <f t="shared" si="17"/>
        <v>42.026823021449466</v>
      </c>
      <c r="K72" s="66">
        <f t="shared" ref="K72:K97" si="21">B72*$R$7</f>
        <v>93.841976383999992</v>
      </c>
      <c r="L72" s="52">
        <f t="shared" si="18"/>
        <v>741467.46772543201</v>
      </c>
      <c r="M72" s="50">
        <f t="shared" ref="M72:M97" si="22">L72*10^-3</f>
        <v>741.46746772543202</v>
      </c>
      <c r="N72" s="70">
        <f t="shared" ref="N72:N97" si="23">(D72*0.75*60/J72)</f>
        <v>0.31817180168901621</v>
      </c>
      <c r="O72" s="74">
        <f t="shared" ref="O72:O97" si="24">((J72/((D72*0.75/60)*49000))*100)</f>
        <v>23.091105926134723</v>
      </c>
    </row>
    <row r="73" spans="2:15" x14ac:dyDescent="0.45">
      <c r="B73" s="53">
        <v>114.39100000000001</v>
      </c>
      <c r="C73" s="62">
        <f t="shared" si="19"/>
        <v>4300</v>
      </c>
      <c r="D73" s="62">
        <v>0.30220000000000002</v>
      </c>
      <c r="E73" s="63">
        <v>1.1227799999999999</v>
      </c>
      <c r="F73" s="58"/>
      <c r="G73" s="53">
        <f t="shared" si="15"/>
        <v>42020.368285295357</v>
      </c>
      <c r="H73" s="48">
        <f t="shared" si="20"/>
        <v>42.020368285295355</v>
      </c>
      <c r="I73" s="53">
        <f t="shared" si="16"/>
        <v>42283.577218930659</v>
      </c>
      <c r="J73" s="63">
        <f t="shared" si="17"/>
        <v>42.28357721893066</v>
      </c>
      <c r="K73" s="67">
        <f t="shared" si="21"/>
        <v>93.317432416000003</v>
      </c>
      <c r="L73" s="53">
        <f t="shared" si="18"/>
        <v>737322.92279308639</v>
      </c>
      <c r="M73" s="48">
        <f t="shared" si="22"/>
        <v>737.32292279308638</v>
      </c>
      <c r="N73" s="71">
        <f t="shared" si="23"/>
        <v>0.32161422695125308</v>
      </c>
      <c r="O73" s="74">
        <f t="shared" si="24"/>
        <v>22.84394830774627</v>
      </c>
    </row>
    <row r="74" spans="2:15" x14ac:dyDescent="0.45">
      <c r="B74" s="52">
        <v>114.01600000000001</v>
      </c>
      <c r="C74" s="60">
        <f t="shared" si="19"/>
        <v>4350</v>
      </c>
      <c r="D74" s="60">
        <v>0.30604999999999999</v>
      </c>
      <c r="E74" s="61">
        <v>1.1194299999999999</v>
      </c>
      <c r="F74" s="58"/>
      <c r="G74" s="52">
        <f t="shared" si="15"/>
        <v>42369.623017404039</v>
      </c>
      <c r="H74" s="50">
        <f t="shared" si="20"/>
        <v>42.369623017404038</v>
      </c>
      <c r="I74" s="52">
        <f t="shared" si="16"/>
        <v>42635.019627381946</v>
      </c>
      <c r="J74" s="61">
        <f t="shared" si="17"/>
        <v>42.635019627381944</v>
      </c>
      <c r="K74" s="66">
        <f t="shared" si="21"/>
        <v>93.011516415999992</v>
      </c>
      <c r="L74" s="52">
        <f t="shared" si="18"/>
        <v>734905.8087190123</v>
      </c>
      <c r="M74" s="50">
        <f t="shared" si="22"/>
        <v>734.90580871901227</v>
      </c>
      <c r="N74" s="70">
        <f t="shared" si="23"/>
        <v>0.32302670716152082</v>
      </c>
      <c r="O74" s="74">
        <f t="shared" si="24"/>
        <v>22.744059895445627</v>
      </c>
    </row>
    <row r="75" spans="2:15" x14ac:dyDescent="0.45">
      <c r="B75" s="53">
        <v>113.871</v>
      </c>
      <c r="C75" s="62">
        <f t="shared" si="19"/>
        <v>4400</v>
      </c>
      <c r="D75" s="62">
        <v>0.30919999999999997</v>
      </c>
      <c r="E75" s="63">
        <v>1.1198600000000001</v>
      </c>
      <c r="F75" s="58"/>
      <c r="G75" s="53">
        <f t="shared" si="15"/>
        <v>42802.127201959942</v>
      </c>
      <c r="H75" s="48">
        <f t="shared" si="20"/>
        <v>42.802127201959941</v>
      </c>
      <c r="I75" s="53">
        <f t="shared" si="16"/>
        <v>43070.232949669269</v>
      </c>
      <c r="J75" s="63">
        <f t="shared" si="17"/>
        <v>43.070232949669268</v>
      </c>
      <c r="K75" s="67">
        <f t="shared" si="21"/>
        <v>92.893228895999997</v>
      </c>
      <c r="L75" s="53">
        <f t="shared" si="18"/>
        <v>733971.19127703691</v>
      </c>
      <c r="M75" s="48">
        <f t="shared" si="22"/>
        <v>733.97119127703695</v>
      </c>
      <c r="N75" s="71">
        <f t="shared" si="23"/>
        <v>0.32305374378307938</v>
      </c>
      <c r="O75" s="74">
        <f t="shared" si="24"/>
        <v>22.742156427208741</v>
      </c>
    </row>
    <row r="76" spans="2:15" x14ac:dyDescent="0.45">
      <c r="B76" s="52">
        <v>113.985</v>
      </c>
      <c r="C76" s="60">
        <f t="shared" si="19"/>
        <v>4450</v>
      </c>
      <c r="D76" s="60">
        <v>0.30990000000000001</v>
      </c>
      <c r="E76" s="61">
        <v>1.11873</v>
      </c>
      <c r="F76" s="58"/>
      <c r="G76" s="52">
        <f t="shared" si="15"/>
        <v>43331.852565948924</v>
      </c>
      <c r="H76" s="50">
        <f t="shared" si="20"/>
        <v>43.331852565948928</v>
      </c>
      <c r="I76" s="52">
        <f t="shared" si="16"/>
        <v>43603.276429464102</v>
      </c>
      <c r="J76" s="61">
        <f t="shared" si="17"/>
        <v>43.603276429464103</v>
      </c>
      <c r="K76" s="66">
        <f t="shared" si="21"/>
        <v>92.986227359999987</v>
      </c>
      <c r="L76" s="52">
        <f t="shared" si="18"/>
        <v>734705.99395555549</v>
      </c>
      <c r="M76" s="50">
        <f t="shared" si="22"/>
        <v>734.70599395555553</v>
      </c>
      <c r="N76" s="70">
        <f t="shared" si="23"/>
        <v>0.31982688325175002</v>
      </c>
      <c r="O76" s="74">
        <f t="shared" si="24"/>
        <v>22.971611081633498</v>
      </c>
    </row>
    <row r="77" spans="2:15" x14ac:dyDescent="0.45">
      <c r="B77" s="53">
        <v>113.306</v>
      </c>
      <c r="C77" s="62">
        <f t="shared" si="19"/>
        <v>4500</v>
      </c>
      <c r="D77" s="62">
        <v>0.31445000000000001</v>
      </c>
      <c r="E77" s="63">
        <v>1.1156299999999999</v>
      </c>
      <c r="F77" s="58"/>
      <c r="G77" s="53">
        <f t="shared" si="15"/>
        <v>43557.702478629581</v>
      </c>
      <c r="H77" s="48">
        <f t="shared" si="20"/>
        <v>43.557702478629579</v>
      </c>
      <c r="I77" s="53">
        <f t="shared" si="16"/>
        <v>43830.541030237793</v>
      </c>
      <c r="J77" s="63">
        <f t="shared" si="17"/>
        <v>43.830541030237796</v>
      </c>
      <c r="K77" s="67">
        <f t="shared" si="21"/>
        <v>92.432315455999998</v>
      </c>
      <c r="L77" s="53">
        <f t="shared" si="18"/>
        <v>730329.40607209876</v>
      </c>
      <c r="M77" s="48">
        <f t="shared" si="22"/>
        <v>730.32940607209878</v>
      </c>
      <c r="N77" s="71">
        <f t="shared" si="23"/>
        <v>0.32283995742233779</v>
      </c>
      <c r="O77" s="74">
        <f t="shared" si="24"/>
        <v>22.757216405833468</v>
      </c>
    </row>
    <row r="78" spans="2:15" x14ac:dyDescent="0.45">
      <c r="B78" s="52">
        <v>113.074</v>
      </c>
      <c r="C78" s="60">
        <f t="shared" si="19"/>
        <v>4550</v>
      </c>
      <c r="D78" s="60">
        <v>0.31709999999999999</v>
      </c>
      <c r="E78" s="61">
        <v>1.1095299999999999</v>
      </c>
      <c r="F78" s="58"/>
      <c r="G78" s="52">
        <f t="shared" si="15"/>
        <v>43951.4992984817</v>
      </c>
      <c r="H78" s="50">
        <f t="shared" si="20"/>
        <v>43.9514992984817</v>
      </c>
      <c r="I78" s="52">
        <f t="shared" si="16"/>
        <v>44226.804531017566</v>
      </c>
      <c r="J78" s="61">
        <f t="shared" si="17"/>
        <v>44.226804531017564</v>
      </c>
      <c r="K78" s="66">
        <f t="shared" si="21"/>
        <v>92.243055423999991</v>
      </c>
      <c r="L78" s="52">
        <f t="shared" si="18"/>
        <v>728834.0181649382</v>
      </c>
      <c r="M78" s="50">
        <f t="shared" si="22"/>
        <v>728.83401816493824</v>
      </c>
      <c r="N78" s="70">
        <f t="shared" si="23"/>
        <v>0.32264370332232301</v>
      </c>
      <c r="O78" s="74">
        <f t="shared" si="24"/>
        <v>22.771058910672643</v>
      </c>
    </row>
    <row r="79" spans="2:15" x14ac:dyDescent="0.45">
      <c r="B79" s="53">
        <v>112.19499999999999</v>
      </c>
      <c r="C79" s="62">
        <f t="shared" si="19"/>
        <v>4600</v>
      </c>
      <c r="D79" s="62">
        <v>0.31940000000000002</v>
      </c>
      <c r="E79" s="63">
        <v>1.1056900000000001</v>
      </c>
      <c r="F79" s="58"/>
      <c r="G79" s="53">
        <f t="shared" si="15"/>
        <v>44089.063786194092</v>
      </c>
      <c r="H79" s="48">
        <f t="shared" si="20"/>
        <v>44.089063786194096</v>
      </c>
      <c r="I79" s="53">
        <f t="shared" si="16"/>
        <v>44365.230700899687</v>
      </c>
      <c r="J79" s="63">
        <f t="shared" si="17"/>
        <v>44.365230700899687</v>
      </c>
      <c r="K79" s="67">
        <f t="shared" si="21"/>
        <v>91.525988319999982</v>
      </c>
      <c r="L79" s="53">
        <f t="shared" si="18"/>
        <v>723168.30277530849</v>
      </c>
      <c r="M79" s="48">
        <f t="shared" si="22"/>
        <v>723.16830277530846</v>
      </c>
      <c r="N79" s="71">
        <f t="shared" si="23"/>
        <v>0.32396991456889979</v>
      </c>
      <c r="O79" s="74">
        <f t="shared" si="24"/>
        <v>22.67784274131327</v>
      </c>
    </row>
    <row r="80" spans="2:15" x14ac:dyDescent="0.45">
      <c r="B80" s="52">
        <v>111.06100000000001</v>
      </c>
      <c r="C80" s="60">
        <f t="shared" si="19"/>
        <v>4650</v>
      </c>
      <c r="D80" s="60">
        <v>0.32055</v>
      </c>
      <c r="E80" s="61">
        <v>1.09782</v>
      </c>
      <c r="F80" s="58"/>
      <c r="G80" s="52">
        <f t="shared" si="15"/>
        <v>44117.82307625706</v>
      </c>
      <c r="H80" s="50">
        <f t="shared" si="20"/>
        <v>44.117823076257061</v>
      </c>
      <c r="I80" s="52">
        <f t="shared" si="16"/>
        <v>44394.170134601998</v>
      </c>
      <c r="J80" s="61">
        <f t="shared" si="17"/>
        <v>44.394170134602</v>
      </c>
      <c r="K80" s="66">
        <f t="shared" si="21"/>
        <v>90.600898336</v>
      </c>
      <c r="L80" s="52">
        <f t="shared" si="18"/>
        <v>715858.94981530856</v>
      </c>
      <c r="M80" s="50">
        <f t="shared" si="22"/>
        <v>715.85894981530862</v>
      </c>
      <c r="N80" s="70">
        <f t="shared" si="23"/>
        <v>0.32492442039719455</v>
      </c>
      <c r="O80" s="74">
        <f t="shared" si="24"/>
        <v>22.611223762526524</v>
      </c>
    </row>
    <row r="81" spans="2:15" x14ac:dyDescent="0.45">
      <c r="B81" s="53">
        <v>109.973</v>
      </c>
      <c r="C81" s="62">
        <f t="shared" si="19"/>
        <v>4700</v>
      </c>
      <c r="D81" s="62">
        <v>0.32069999999999999</v>
      </c>
      <c r="E81" s="63">
        <v>1.09558</v>
      </c>
      <c r="F81" s="58"/>
      <c r="G81" s="53">
        <f t="shared" si="15"/>
        <v>44155.364350631527</v>
      </c>
      <c r="H81" s="48">
        <f t="shared" si="20"/>
        <v>44.15536435063153</v>
      </c>
      <c r="I81" s="53">
        <f t="shared" si="16"/>
        <v>44431.946561575045</v>
      </c>
      <c r="J81" s="63">
        <f t="shared" si="17"/>
        <v>44.431946561575046</v>
      </c>
      <c r="K81" s="67">
        <f t="shared" si="21"/>
        <v>89.713334047999993</v>
      </c>
      <c r="L81" s="53">
        <f t="shared" si="18"/>
        <v>708846.09618172841</v>
      </c>
      <c r="M81" s="48">
        <f t="shared" si="22"/>
        <v>708.8460961817284</v>
      </c>
      <c r="N81" s="71">
        <f t="shared" si="23"/>
        <v>0.32480008455178572</v>
      </c>
      <c r="O81" s="74">
        <f t="shared" si="24"/>
        <v>22.619879504184109</v>
      </c>
    </row>
    <row r="82" spans="2:15" x14ac:dyDescent="0.45">
      <c r="B82" s="52">
        <v>108.654</v>
      </c>
      <c r="C82" s="60">
        <f t="shared" si="19"/>
        <v>4750</v>
      </c>
      <c r="D82" s="60">
        <v>0.32485000000000003</v>
      </c>
      <c r="E82" s="61">
        <v>1.0882700000000001</v>
      </c>
      <c r="F82" s="58"/>
      <c r="G82" s="52">
        <f t="shared" si="15"/>
        <v>44089.875350892151</v>
      </c>
      <c r="H82" s="50">
        <f t="shared" si="20"/>
        <v>44.08987535089215</v>
      </c>
      <c r="I82" s="52">
        <f t="shared" si="16"/>
        <v>44366.047349110515</v>
      </c>
      <c r="J82" s="61">
        <f t="shared" si="17"/>
        <v>44.366047349110517</v>
      </c>
      <c r="K82" s="66">
        <f t="shared" si="21"/>
        <v>88.637325503999989</v>
      </c>
      <c r="L82" s="52">
        <f t="shared" si="18"/>
        <v>700344.30027851835</v>
      </c>
      <c r="M82" s="50">
        <f t="shared" si="22"/>
        <v>700.3443002785184</v>
      </c>
      <c r="N82" s="70">
        <f t="shared" si="23"/>
        <v>0.32949182704898045</v>
      </c>
      <c r="O82" s="74">
        <f t="shared" si="24"/>
        <v>22.297787600109569</v>
      </c>
    </row>
    <row r="83" spans="2:15" x14ac:dyDescent="0.45">
      <c r="B83" s="53">
        <v>107.07599999999999</v>
      </c>
      <c r="C83" s="62">
        <f t="shared" si="19"/>
        <v>4800</v>
      </c>
      <c r="D83" s="62">
        <v>0.32455000000000001</v>
      </c>
      <c r="E83" s="63">
        <v>1.08396</v>
      </c>
      <c r="F83" s="58"/>
      <c r="G83" s="53">
        <f t="shared" si="15"/>
        <v>43906.914496806785</v>
      </c>
      <c r="H83" s="48">
        <f t="shared" si="20"/>
        <v>43.906914496806785</v>
      </c>
      <c r="I83" s="53">
        <f t="shared" si="16"/>
        <v>44181.940457204306</v>
      </c>
      <c r="J83" s="63">
        <f t="shared" si="17"/>
        <v>44.181940457204306</v>
      </c>
      <c r="K83" s="67">
        <f t="shared" si="21"/>
        <v>87.350030975999985</v>
      </c>
      <c r="L83" s="53">
        <f t="shared" si="18"/>
        <v>690173.08425481466</v>
      </c>
      <c r="M83" s="48">
        <f t="shared" si="22"/>
        <v>690.17308425481463</v>
      </c>
      <c r="N83" s="71">
        <f t="shared" si="23"/>
        <v>0.33055927034591237</v>
      </c>
      <c r="O83" s="74">
        <f t="shared" si="24"/>
        <v>22.225783496623862</v>
      </c>
    </row>
    <row r="84" spans="2:15" x14ac:dyDescent="0.45">
      <c r="B84" s="52">
        <v>105.24</v>
      </c>
      <c r="C84" s="60">
        <f t="shared" si="19"/>
        <v>4850</v>
      </c>
      <c r="D84" s="60">
        <v>0.32569999999999999</v>
      </c>
      <c r="E84" s="61">
        <v>1.0822099999999999</v>
      </c>
      <c r="F84" s="58"/>
      <c r="G84" s="52">
        <f t="shared" si="15"/>
        <v>43603.577241035069</v>
      </c>
      <c r="H84" s="50">
        <f t="shared" si="20"/>
        <v>43.603577241035069</v>
      </c>
      <c r="I84" s="52">
        <f t="shared" si="16"/>
        <v>43876.703144891399</v>
      </c>
      <c r="J84" s="61">
        <f t="shared" si="17"/>
        <v>43.876703144891401</v>
      </c>
      <c r="K84" s="66">
        <f t="shared" si="21"/>
        <v>85.852266239999992</v>
      </c>
      <c r="L84" s="52">
        <f t="shared" si="18"/>
        <v>678338.893748148</v>
      </c>
      <c r="M84" s="50">
        <f t="shared" si="22"/>
        <v>678.33889374814805</v>
      </c>
      <c r="N84" s="70">
        <f t="shared" si="23"/>
        <v>0.33403831531281464</v>
      </c>
      <c r="O84" s="74">
        <f t="shared" si="24"/>
        <v>21.99429957198193</v>
      </c>
    </row>
    <row r="85" spans="2:15" x14ac:dyDescent="0.45">
      <c r="B85" s="53">
        <v>103.63200000000001</v>
      </c>
      <c r="C85" s="62">
        <f t="shared" si="19"/>
        <v>4900</v>
      </c>
      <c r="D85" s="62">
        <v>0.32769999999999999</v>
      </c>
      <c r="E85" s="63">
        <v>1.0846</v>
      </c>
      <c r="F85" s="58"/>
      <c r="G85" s="53">
        <f t="shared" si="15"/>
        <v>43379.995438115795</v>
      </c>
      <c r="H85" s="48">
        <f t="shared" si="20"/>
        <v>43.379995438115799</v>
      </c>
      <c r="I85" s="53">
        <f t="shared" si="16"/>
        <v>43651.720860959511</v>
      </c>
      <c r="J85" s="63">
        <f t="shared" si="17"/>
        <v>43.651720860959514</v>
      </c>
      <c r="K85" s="67">
        <f t="shared" si="21"/>
        <v>84.540498431999993</v>
      </c>
      <c r="L85" s="53">
        <f t="shared" si="18"/>
        <v>667974.30859851849</v>
      </c>
      <c r="M85" s="48">
        <f t="shared" si="22"/>
        <v>667.97430859851852</v>
      </c>
      <c r="N85" s="71">
        <f t="shared" si="23"/>
        <v>0.33782173323638026</v>
      </c>
      <c r="O85" s="74">
        <f t="shared" si="24"/>
        <v>21.747975493244574</v>
      </c>
    </row>
    <row r="86" spans="2:15" x14ac:dyDescent="0.45">
      <c r="B86" s="52">
        <v>102.33499999999999</v>
      </c>
      <c r="C86" s="60">
        <f t="shared" si="19"/>
        <v>4950</v>
      </c>
      <c r="D86" s="60">
        <v>0.32845000000000002</v>
      </c>
      <c r="E86" s="61">
        <v>1.08823</v>
      </c>
      <c r="F86" s="58"/>
      <c r="G86" s="52">
        <f t="shared" si="15"/>
        <v>43274.188758455988</v>
      </c>
      <c r="H86" s="50">
        <f t="shared" si="20"/>
        <v>43.274188758455992</v>
      </c>
      <c r="I86" s="52">
        <f t="shared" si="16"/>
        <v>43545.251425011236</v>
      </c>
      <c r="J86" s="61">
        <f t="shared" si="17"/>
        <v>43.545251425011237</v>
      </c>
      <c r="K86" s="66">
        <f t="shared" si="21"/>
        <v>83.482436959999987</v>
      </c>
      <c r="L86" s="52">
        <f t="shared" si="18"/>
        <v>659614.31672098755</v>
      </c>
      <c r="M86" s="50">
        <f t="shared" si="22"/>
        <v>659.61431672098752</v>
      </c>
      <c r="N86" s="70">
        <f t="shared" si="23"/>
        <v>0.33942277323746528</v>
      </c>
      <c r="O86" s="74">
        <f t="shared" si="24"/>
        <v>21.645391396204801</v>
      </c>
    </row>
    <row r="87" spans="2:15" x14ac:dyDescent="0.45">
      <c r="B87" s="53">
        <v>101.10599999999999</v>
      </c>
      <c r="C87" s="62">
        <f t="shared" si="19"/>
        <v>5000</v>
      </c>
      <c r="D87" s="62">
        <v>0.32869999999999999</v>
      </c>
      <c r="E87" s="63">
        <v>1.08687</v>
      </c>
      <c r="F87" s="58"/>
      <c r="G87" s="53">
        <f t="shared" si="15"/>
        <v>43186.347558375084</v>
      </c>
      <c r="H87" s="48">
        <f t="shared" si="20"/>
        <v>43.186347558375083</v>
      </c>
      <c r="I87" s="53">
        <f t="shared" si="16"/>
        <v>43456.860001561385</v>
      </c>
      <c r="J87" s="63">
        <f t="shared" si="17"/>
        <v>43.456860001561388</v>
      </c>
      <c r="K87" s="67">
        <f t="shared" si="21"/>
        <v>82.479848255999997</v>
      </c>
      <c r="L87" s="53">
        <f t="shared" si="18"/>
        <v>651692.62819555553</v>
      </c>
      <c r="M87" s="48">
        <f t="shared" si="22"/>
        <v>651.69262819555559</v>
      </c>
      <c r="N87" s="71">
        <f t="shared" si="23"/>
        <v>0.34037203791227777</v>
      </c>
      <c r="O87" s="74">
        <f t="shared" si="24"/>
        <v>21.585024494296711</v>
      </c>
    </row>
    <row r="88" spans="2:15" x14ac:dyDescent="0.45">
      <c r="B88" s="52">
        <v>99.314899999999994</v>
      </c>
      <c r="C88" s="60">
        <f t="shared" si="19"/>
        <v>5050</v>
      </c>
      <c r="D88" s="60">
        <v>0.32984999999999998</v>
      </c>
      <c r="E88" s="61">
        <v>1.0891</v>
      </c>
      <c r="F88" s="58"/>
      <c r="G88" s="52">
        <f t="shared" si="15"/>
        <v>42845.511315021053</v>
      </c>
      <c r="H88" s="50">
        <f t="shared" si="20"/>
        <v>42.845511315021056</v>
      </c>
      <c r="I88" s="52">
        <f t="shared" si="16"/>
        <v>43113.888813945363</v>
      </c>
      <c r="J88" s="61">
        <f t="shared" si="17"/>
        <v>43.113888813945366</v>
      </c>
      <c r="K88" s="66">
        <f t="shared" si="21"/>
        <v>81.018711862399996</v>
      </c>
      <c r="L88" s="52">
        <f t="shared" si="18"/>
        <v>640147.84681402461</v>
      </c>
      <c r="M88" s="50">
        <f t="shared" si="22"/>
        <v>640.14784681402466</v>
      </c>
      <c r="N88" s="70">
        <f t="shared" si="23"/>
        <v>0.34428000832991174</v>
      </c>
      <c r="O88" s="74">
        <f t="shared" si="24"/>
        <v>21.340009869146638</v>
      </c>
    </row>
    <row r="89" spans="2:15" x14ac:dyDescent="0.45">
      <c r="B89" s="53">
        <v>97.581500000000005</v>
      </c>
      <c r="C89" s="62">
        <f t="shared" si="19"/>
        <v>5100</v>
      </c>
      <c r="D89" s="62">
        <v>0.32969999999999999</v>
      </c>
      <c r="E89" s="63">
        <v>1.09185</v>
      </c>
      <c r="F89" s="58"/>
      <c r="G89" s="53">
        <f t="shared" si="15"/>
        <v>42514.512944364622</v>
      </c>
      <c r="H89" s="48">
        <f t="shared" si="20"/>
        <v>42.514512944364625</v>
      </c>
      <c r="I89" s="53">
        <f t="shared" si="16"/>
        <v>42780.817121903834</v>
      </c>
      <c r="J89" s="63">
        <f t="shared" si="17"/>
        <v>42.780817121903837</v>
      </c>
      <c r="K89" s="67">
        <f t="shared" si="21"/>
        <v>79.604645743999995</v>
      </c>
      <c r="L89" s="53">
        <f t="shared" si="18"/>
        <v>628974.97871802456</v>
      </c>
      <c r="M89" s="48">
        <f t="shared" si="22"/>
        <v>628.97497871802454</v>
      </c>
      <c r="N89" s="71">
        <f t="shared" si="23"/>
        <v>0.34680263253792998</v>
      </c>
      <c r="O89" s="74">
        <f t="shared" si="24"/>
        <v>21.184783753643121</v>
      </c>
    </row>
    <row r="90" spans="2:15" x14ac:dyDescent="0.45">
      <c r="B90" s="52">
        <v>95.848600000000005</v>
      </c>
      <c r="C90" s="60">
        <f t="shared" si="19"/>
        <v>5150</v>
      </c>
      <c r="D90" s="60">
        <v>0.33095000000000002</v>
      </c>
      <c r="E90" s="61">
        <v>1.0940700000000001</v>
      </c>
      <c r="F90" s="58"/>
      <c r="G90" s="52">
        <f t="shared" si="15"/>
        <v>42168.926484691117</v>
      </c>
      <c r="H90" s="50">
        <f t="shared" si="20"/>
        <v>42.16892648469112</v>
      </c>
      <c r="I90" s="52">
        <f t="shared" si="16"/>
        <v>42433.065963365436</v>
      </c>
      <c r="J90" s="61">
        <f t="shared" si="17"/>
        <v>42.433065963365436</v>
      </c>
      <c r="K90" s="66">
        <f t="shared" si="21"/>
        <v>78.190987513599993</v>
      </c>
      <c r="L90" s="52">
        <f t="shared" si="18"/>
        <v>617805.33344079007</v>
      </c>
      <c r="M90" s="50">
        <f t="shared" si="22"/>
        <v>617.80533344079004</v>
      </c>
      <c r="N90" s="70">
        <f t="shared" si="23"/>
        <v>0.3509703968329238</v>
      </c>
      <c r="O90" s="74">
        <f t="shared" si="24"/>
        <v>20.933214999918199</v>
      </c>
    </row>
    <row r="91" spans="2:15" x14ac:dyDescent="0.45">
      <c r="B91" s="53">
        <v>94.803299999999993</v>
      </c>
      <c r="C91" s="62">
        <f t="shared" si="19"/>
        <v>5200</v>
      </c>
      <c r="D91" s="62">
        <v>0.33379999999999999</v>
      </c>
      <c r="E91" s="63">
        <v>1.0934600000000001</v>
      </c>
      <c r="F91" s="58"/>
      <c r="G91" s="53">
        <f t="shared" si="15"/>
        <v>42113.985263190472</v>
      </c>
      <c r="H91" s="48">
        <f t="shared" si="20"/>
        <v>42.113985263190472</v>
      </c>
      <c r="I91" s="53">
        <f t="shared" si="16"/>
        <v>42377.780598752441</v>
      </c>
      <c r="J91" s="63">
        <f t="shared" si="17"/>
        <v>42.377780598752445</v>
      </c>
      <c r="K91" s="67">
        <f t="shared" si="21"/>
        <v>77.338256860799987</v>
      </c>
      <c r="L91" s="53">
        <f t="shared" si="18"/>
        <v>611067.70852977771</v>
      </c>
      <c r="M91" s="48">
        <f t="shared" si="22"/>
        <v>611.06770852977775</v>
      </c>
      <c r="N91" s="71">
        <f t="shared" si="23"/>
        <v>0.35445461720197302</v>
      </c>
      <c r="O91" s="74">
        <f t="shared" si="24"/>
        <v>20.72744554297573</v>
      </c>
    </row>
    <row r="92" spans="2:15" x14ac:dyDescent="0.45">
      <c r="B92" s="52">
        <v>93.0976</v>
      </c>
      <c r="C92" s="60">
        <f t="shared" si="19"/>
        <v>5250</v>
      </c>
      <c r="D92" s="60">
        <v>0.33129999999999998</v>
      </c>
      <c r="E92" s="61">
        <v>1.0880399999999999</v>
      </c>
      <c r="F92" s="58"/>
      <c r="G92" s="52">
        <f t="shared" si="15"/>
        <v>41753.927323532807</v>
      </c>
      <c r="H92" s="50">
        <f t="shared" si="20"/>
        <v>41.753927323532807</v>
      </c>
      <c r="I92" s="52">
        <f t="shared" si="16"/>
        <v>42015.467313170615</v>
      </c>
      <c r="J92" s="61">
        <f t="shared" si="17"/>
        <v>42.015467313170618</v>
      </c>
      <c r="K92" s="66">
        <f t="shared" si="21"/>
        <v>75.94678773759999</v>
      </c>
      <c r="L92" s="52">
        <f t="shared" si="18"/>
        <v>600073.38459338259</v>
      </c>
      <c r="M92" s="50">
        <f t="shared" si="22"/>
        <v>600.07338459338257</v>
      </c>
      <c r="N92" s="70">
        <f t="shared" si="23"/>
        <v>0.35483361136689351</v>
      </c>
      <c r="O92" s="74">
        <f t="shared" si="24"/>
        <v>20.705306769582101</v>
      </c>
    </row>
    <row r="93" spans="2:15" x14ac:dyDescent="0.45">
      <c r="B93" s="53">
        <v>91.788600000000002</v>
      </c>
      <c r="C93" s="62">
        <f t="shared" si="19"/>
        <v>5300</v>
      </c>
      <c r="D93" s="62">
        <v>0.33239999999999997</v>
      </c>
      <c r="E93" s="63">
        <v>1.0833900000000001</v>
      </c>
      <c r="F93" s="58"/>
      <c r="G93" s="53">
        <f t="shared" si="15"/>
        <v>41558.910889427614</v>
      </c>
      <c r="H93" s="48">
        <f t="shared" si="20"/>
        <v>41.558910889427615</v>
      </c>
      <c r="I93" s="53">
        <f t="shared" si="16"/>
        <v>41819.229327000154</v>
      </c>
      <c r="J93" s="63">
        <f t="shared" si="17"/>
        <v>41.819229327000151</v>
      </c>
      <c r="K93" s="67">
        <f t="shared" si="21"/>
        <v>74.878936953600004</v>
      </c>
      <c r="L93" s="53">
        <f t="shared" si="18"/>
        <v>591636.04506548145</v>
      </c>
      <c r="M93" s="48">
        <f t="shared" si="22"/>
        <v>591.63604506548143</v>
      </c>
      <c r="N93" s="71">
        <f t="shared" si="23"/>
        <v>0.3576823447184504</v>
      </c>
      <c r="O93" s="74">
        <f t="shared" si="24"/>
        <v>20.540400956310396</v>
      </c>
    </row>
    <row r="94" spans="2:15" x14ac:dyDescent="0.45">
      <c r="B94" s="52">
        <v>90.593800000000002</v>
      </c>
      <c r="C94" s="60">
        <f t="shared" si="19"/>
        <v>5350</v>
      </c>
      <c r="D94" s="60">
        <v>0.33079999999999998</v>
      </c>
      <c r="E94" s="61">
        <v>1.0800700000000001</v>
      </c>
      <c r="F94" s="58"/>
      <c r="G94" s="52">
        <f t="shared" si="15"/>
        <v>41404.905809489988</v>
      </c>
      <c r="H94" s="50">
        <f t="shared" si="20"/>
        <v>41.404905809489989</v>
      </c>
      <c r="I94" s="52">
        <f t="shared" si="16"/>
        <v>41664.259583626226</v>
      </c>
      <c r="J94" s="61">
        <f t="shared" si="17"/>
        <v>41.664259583626226</v>
      </c>
      <c r="K94" s="66">
        <f t="shared" si="21"/>
        <v>73.904247788799992</v>
      </c>
      <c r="L94" s="52">
        <f t="shared" si="18"/>
        <v>583934.79734360485</v>
      </c>
      <c r="M94" s="50">
        <f t="shared" si="22"/>
        <v>583.93479734360483</v>
      </c>
      <c r="N94" s="70">
        <f t="shared" si="23"/>
        <v>0.35728464033116042</v>
      </c>
      <c r="O94" s="74">
        <f t="shared" si="24"/>
        <v>20.563265100622477</v>
      </c>
    </row>
    <row r="95" spans="2:15" x14ac:dyDescent="0.45">
      <c r="B95" s="53">
        <v>89.6374</v>
      </c>
      <c r="C95" s="62">
        <f t="shared" si="19"/>
        <v>5400</v>
      </c>
      <c r="D95" s="62">
        <v>0.33879999999999999</v>
      </c>
      <c r="E95" s="63">
        <v>1.0789500000000001</v>
      </c>
      <c r="F95" s="58"/>
      <c r="G95" s="53">
        <f t="shared" si="15"/>
        <v>41350.670222137342</v>
      </c>
      <c r="H95" s="48">
        <f t="shared" si="20"/>
        <v>41.350670222137346</v>
      </c>
      <c r="I95" s="53">
        <f t="shared" si="16"/>
        <v>41609.6842731418</v>
      </c>
      <c r="J95" s="63">
        <f t="shared" si="17"/>
        <v>41.609684273141802</v>
      </c>
      <c r="K95" s="67">
        <f t="shared" si="21"/>
        <v>73.124039622399991</v>
      </c>
      <c r="L95" s="53">
        <f t="shared" si="18"/>
        <v>577770.18960908637</v>
      </c>
      <c r="M95" s="48">
        <f t="shared" si="22"/>
        <v>577.7701896090864</v>
      </c>
      <c r="N95" s="71">
        <f t="shared" si="23"/>
        <v>0.36640508733302213</v>
      </c>
      <c r="O95" s="74">
        <f t="shared" si="24"/>
        <v>20.051410391124399</v>
      </c>
    </row>
    <row r="96" spans="2:15" x14ac:dyDescent="0.45">
      <c r="B96" s="52">
        <v>88.925600000000003</v>
      </c>
      <c r="C96" s="60">
        <f t="shared" si="19"/>
        <v>5450</v>
      </c>
      <c r="D96" s="60">
        <v>0.34379999999999999</v>
      </c>
      <c r="E96" s="61">
        <v>1.0792299999999999</v>
      </c>
      <c r="F96" s="58"/>
      <c r="G96" s="52">
        <f t="shared" si="15"/>
        <v>41402.145635238005</v>
      </c>
      <c r="H96" s="50">
        <f t="shared" si="20"/>
        <v>41.402145635238007</v>
      </c>
      <c r="I96" s="52">
        <f t="shared" si="16"/>
        <v>41661.48212007976</v>
      </c>
      <c r="J96" s="61">
        <f t="shared" si="17"/>
        <v>41.661482120079761</v>
      </c>
      <c r="K96" s="66">
        <f t="shared" si="21"/>
        <v>72.543370265600004</v>
      </c>
      <c r="L96" s="52">
        <f t="shared" si="18"/>
        <v>573182.18481461727</v>
      </c>
      <c r="M96" s="50">
        <f t="shared" si="22"/>
        <v>573.18218481461724</v>
      </c>
      <c r="N96" s="70">
        <f t="shared" si="23"/>
        <v>0.37135020677873049</v>
      </c>
      <c r="O96" s="74">
        <f t="shared" si="24"/>
        <v>19.784393926264563</v>
      </c>
    </row>
    <row r="97" spans="2:17" ht="14.65" thickBot="1" x14ac:dyDescent="0.5">
      <c r="B97" s="54">
        <v>88.647400000000005</v>
      </c>
      <c r="C97" s="64">
        <f t="shared" si="19"/>
        <v>5500</v>
      </c>
      <c r="D97" s="64">
        <v>0.3488</v>
      </c>
      <c r="E97" s="65">
        <v>1.0836600000000001</v>
      </c>
      <c r="F97" s="58"/>
      <c r="G97" s="54">
        <f t="shared" si="15"/>
        <v>41651.268660622794</v>
      </c>
      <c r="H97" s="49">
        <f t="shared" si="20"/>
        <v>41.651268660622797</v>
      </c>
      <c r="I97" s="54">
        <f t="shared" si="16"/>
        <v>41912.165612650613</v>
      </c>
      <c r="J97" s="65">
        <f t="shared" si="17"/>
        <v>41.912165612650611</v>
      </c>
      <c r="K97" s="68">
        <f t="shared" si="21"/>
        <v>72.316421382399994</v>
      </c>
      <c r="L97" s="54">
        <f t="shared" si="18"/>
        <v>571389.00845353084</v>
      </c>
      <c r="M97" s="49">
        <f t="shared" si="22"/>
        <v>571.38900845353089</v>
      </c>
      <c r="N97" s="72">
        <f t="shared" si="23"/>
        <v>0.37449747037796532</v>
      </c>
      <c r="O97" s="75">
        <f t="shared" si="24"/>
        <v>19.618126573979879</v>
      </c>
    </row>
    <row r="98" spans="2:17" x14ac:dyDescent="0.45">
      <c r="Q98" s="1"/>
    </row>
  </sheetData>
  <conditionalFormatting sqref="O7:O9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688E77-7160-44EF-8F23-15F6E3D81D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4A433E-B659-43C9-8FB2-B8A19C31D3D1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2163c9c1-7118-40fd-b07b-82039bbfed7d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68201c9b-a986-4f63-aff5-d2cad17c790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9A68E4C-2D57-4616-B70E-9AF55255A9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Alexander Cook (2104599)</cp:lastModifiedBy>
  <cp:revision/>
  <dcterms:created xsi:type="dcterms:W3CDTF">2019-10-18T15:00:30Z</dcterms:created>
  <dcterms:modified xsi:type="dcterms:W3CDTF">2024-03-17T20:37:41Z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