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hopkins_151371_student_uwtsd_ac_uk/Documents/3rd Year/Dynamics/Assignment/"/>
    </mc:Choice>
  </mc:AlternateContent>
  <xr:revisionPtr revIDLastSave="307" documentId="8_{23232C4A-813E-014E-9C04-8970A56E039E}" xr6:coauthVersionLast="46" xr6:coauthVersionMax="46" xr10:uidLastSave="{10F2AB11-95E4-0042-BB60-69289034E550}"/>
  <bookViews>
    <workbookView xWindow="0" yWindow="0" windowWidth="25600" windowHeight="16000" xr2:uid="{CAF70E55-17C8-304A-8455-D1EE6FA775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1" l="1"/>
  <c r="B32" i="1"/>
  <c r="U4" i="1"/>
  <c r="U5" i="1" s="1"/>
  <c r="U3" i="1"/>
  <c r="J7" i="1"/>
  <c r="K7" i="1" s="1"/>
  <c r="J6" i="1"/>
  <c r="K6" i="1" s="1"/>
  <c r="Q3" i="1"/>
  <c r="I8" i="1"/>
  <c r="I6" i="1"/>
  <c r="Q5" i="1"/>
  <c r="Q4" i="1"/>
  <c r="G11" i="1"/>
  <c r="G12" i="1"/>
  <c r="I3" i="1"/>
  <c r="I9" i="1"/>
  <c r="I7" i="1"/>
  <c r="G4" i="1"/>
  <c r="G3" i="1"/>
  <c r="B45" i="1" l="1"/>
  <c r="B55" i="1"/>
  <c r="C51" i="1"/>
  <c r="B58" i="1" s="1"/>
  <c r="B42" i="1"/>
  <c r="B27" i="1"/>
  <c r="B29" i="1" s="1"/>
  <c r="D17" i="1"/>
  <c r="C38" i="1"/>
  <c r="D12" i="1"/>
  <c r="D13" i="1"/>
  <c r="D14" i="1"/>
  <c r="D15" i="1"/>
  <c r="D16" i="1"/>
  <c r="D11" i="1"/>
  <c r="D18" i="1" l="1"/>
  <c r="B18" i="1" s="1"/>
  <c r="C21" i="1" s="1"/>
  <c r="C25" i="1" l="1"/>
  <c r="D25" i="1" s="1"/>
  <c r="C24" i="1"/>
  <c r="D24" i="1" s="1"/>
  <c r="C20" i="1"/>
  <c r="D20" i="1" s="1"/>
  <c r="C22" i="1"/>
  <c r="D22" i="1" s="1"/>
  <c r="C23" i="1"/>
  <c r="D23" i="1" s="1"/>
  <c r="D21" i="1"/>
  <c r="C26" i="1" l="1"/>
  <c r="D26" i="1" s="1"/>
  <c r="D27" i="1" s="1"/>
  <c r="B3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tc={B767F89F-C610-F347-AB61-017D0751A87B}</author>
  </authors>
  <commentList>
    <comment ref="G11" authorId="0" shapeId="0" xr:uid="{B767F89F-C610-F347-AB61-017D0751A87B}">
      <text>
        <t>[Threaded comment]
Your version of Excel allows you to read this threaded comment; however, any edits to it will get removed if the file is opened in a newer version of Excel. Learn more: https://go.microsoft.com/fwlink/?linkid=870924
Comment:
    Force at each wheel</t>
      </text>
    </comment>
  </commentList>
</comments>
</file>

<file path=xl/sharedStrings.xml><?xml version="1.0" encoding="utf-8"?>
<sst xmlns="http://schemas.openxmlformats.org/spreadsheetml/2006/main" count="69" uniqueCount="48">
  <si>
    <t>Things I know</t>
  </si>
  <si>
    <t>Mass</t>
  </si>
  <si>
    <t>Mass Distribution</t>
  </si>
  <si>
    <t>CG longitudinal</t>
  </si>
  <si>
    <t>Estimates</t>
  </si>
  <si>
    <t>Engine mass</t>
  </si>
  <si>
    <t>Transaxle</t>
  </si>
  <si>
    <t>Fuel Tank</t>
  </si>
  <si>
    <t>DI</t>
  </si>
  <si>
    <t>Izz</t>
  </si>
  <si>
    <t>Front Axle</t>
  </si>
  <si>
    <t>Front Subframe</t>
  </si>
  <si>
    <t>Rear Subframe</t>
  </si>
  <si>
    <t>total</t>
  </si>
  <si>
    <t>R</t>
  </si>
  <si>
    <t>Izz = mk^2</t>
  </si>
  <si>
    <t>k^2</t>
  </si>
  <si>
    <t>c</t>
  </si>
  <si>
    <t>a</t>
  </si>
  <si>
    <t>b</t>
  </si>
  <si>
    <t>CG calculated</t>
  </si>
  <si>
    <t>Position</t>
  </si>
  <si>
    <t>Wheelbase</t>
  </si>
  <si>
    <t>Mass (Kerb)</t>
  </si>
  <si>
    <t>Clutches</t>
  </si>
  <si>
    <t>Speed RPM</t>
  </si>
  <si>
    <t>Outside R</t>
  </si>
  <si>
    <t>Inside R</t>
  </si>
  <si>
    <t>mu</t>
  </si>
  <si>
    <t>Number of plates(n)</t>
  </si>
  <si>
    <t>T is 2 (n)</t>
  </si>
  <si>
    <t>Driver</t>
  </si>
  <si>
    <t>Distance x</t>
  </si>
  <si>
    <t>Front</t>
  </si>
  <si>
    <t xml:space="preserve">Area </t>
  </si>
  <si>
    <t>axial force (needed)</t>
  </si>
  <si>
    <t>Torque Capacity</t>
  </si>
  <si>
    <t>Longitudinal WT</t>
  </si>
  <si>
    <t>Acceleration</t>
  </si>
  <si>
    <t>0-62</t>
  </si>
  <si>
    <t>Mass F</t>
  </si>
  <si>
    <t>Mass R</t>
  </si>
  <si>
    <t>FR=mur</t>
  </si>
  <si>
    <t>F</t>
  </si>
  <si>
    <t>F=ma</t>
  </si>
  <si>
    <t>torque</t>
  </si>
  <si>
    <t>ratio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</si>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</sst>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Elis Hopkins (P151371)" id="{38FF1110-4C6F-974F-87B7-B3590F7319DB}" userId="S::jhopkins.151371@student.uwtsd.ac.uk::52d134f2-be34-4ab4-aa61-cbcd1bd5149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1" dT="2021-05-07T11:45:53.04" personId="{38FF1110-4C6F-974F-87B7-B3590F7319DB}" id="{B767F89F-C610-F347-AB61-017D0751A87B}">
    <text>Force at each wheel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A5F65-F4DB-B443-9361-B7BEB21DC214}">
  <dimension ref="A1:U58"/>
  <sheetViews>
    <sheetView tabSelected="1" zoomScale="83" workbookViewId="0">
      <selection activeCell="D33" sqref="D33"/>
    </sheetView>
  </sheetViews>
  <sheetFormatPr baseColWidth="10" defaultRowHeight="16" x14ac:dyDescent="0.2"/>
  <cols>
    <col min="1" max="1" width="25.33203125" bestFit="1" customWidth="1"/>
    <col min="8" max="9" width="14.5" bestFit="1" customWidth="1"/>
  </cols>
  <sheetData>
    <row r="1" spans="1:21" x14ac:dyDescent="0.2">
      <c r="A1" t="s">
        <v>0</v>
      </c>
    </row>
    <row r="3" spans="1:21" x14ac:dyDescent="0.2">
      <c r="A3" t="s">
        <v>23</v>
      </c>
      <c r="B3">
        <v>1880</v>
      </c>
      <c r="D3" t="s">
        <v>39</v>
      </c>
      <c r="E3">
        <v>3.7</v>
      </c>
      <c r="F3" t="s">
        <v>38</v>
      </c>
      <c r="G3">
        <f>E5/E3</f>
        <v>16.756756756756754</v>
      </c>
      <c r="H3" t="s">
        <v>37</v>
      </c>
      <c r="I3">
        <f>(C6/B4)*B3*G4</f>
        <v>429.60330156181766</v>
      </c>
      <c r="O3" t="s">
        <v>45</v>
      </c>
      <c r="P3">
        <v>680</v>
      </c>
      <c r="Q3">
        <f>P3*0.1</f>
        <v>68</v>
      </c>
      <c r="S3" t="s">
        <v>45</v>
      </c>
      <c r="T3">
        <v>680</v>
      </c>
      <c r="U3">
        <f>T3*1</f>
        <v>680</v>
      </c>
    </row>
    <row r="4" spans="1:21" x14ac:dyDescent="0.2">
      <c r="A4" t="s">
        <v>22</v>
      </c>
      <c r="B4">
        <v>2.99</v>
      </c>
      <c r="E4">
        <v>0</v>
      </c>
      <c r="G4">
        <f>G3/9.81</f>
        <v>1.7081301484971207</v>
      </c>
      <c r="O4" t="s">
        <v>46</v>
      </c>
      <c r="P4">
        <v>8</v>
      </c>
      <c r="Q4">
        <f>Q3*P4</f>
        <v>544</v>
      </c>
      <c r="S4" t="s">
        <v>46</v>
      </c>
      <c r="T4">
        <v>8</v>
      </c>
      <c r="U4">
        <f>U3*T4/2</f>
        <v>2720</v>
      </c>
    </row>
    <row r="5" spans="1:21" x14ac:dyDescent="0.2">
      <c r="A5" t="s">
        <v>2</v>
      </c>
      <c r="B5">
        <v>0.53</v>
      </c>
      <c r="E5">
        <v>62</v>
      </c>
      <c r="O5" t="s">
        <v>47</v>
      </c>
      <c r="P5">
        <v>0.55000000000000004</v>
      </c>
      <c r="Q5">
        <f>Q4/P5</f>
        <v>989.09090909090901</v>
      </c>
      <c r="S5" t="s">
        <v>47</v>
      </c>
      <c r="T5">
        <v>0.55000000000000004</v>
      </c>
      <c r="U5">
        <f>U4/T5</f>
        <v>4945.454545454545</v>
      </c>
    </row>
    <row r="6" spans="1:21" x14ac:dyDescent="0.2">
      <c r="A6" t="s">
        <v>3</v>
      </c>
      <c r="B6">
        <v>1.5847</v>
      </c>
      <c r="C6">
        <v>0.4</v>
      </c>
      <c r="H6" t="s">
        <v>40</v>
      </c>
      <c r="I6">
        <f>(1880*0.47)-I3</f>
        <v>453.99669843818225</v>
      </c>
      <c r="J6">
        <f>I6*9.81*I10</f>
        <v>3117.5953281749976</v>
      </c>
      <c r="K6">
        <f>J6/2</f>
        <v>1558.7976640874988</v>
      </c>
    </row>
    <row r="7" spans="1:21" x14ac:dyDescent="0.2">
      <c r="A7" t="s">
        <v>18</v>
      </c>
      <c r="B7">
        <v>1.6</v>
      </c>
      <c r="H7" t="s">
        <v>41</v>
      </c>
      <c r="I7">
        <f>(B3*B5)+I3</f>
        <v>1426.0033015618178</v>
      </c>
      <c r="J7">
        <f>I7*9.81*I10</f>
        <v>9792.364671825002</v>
      </c>
      <c r="K7">
        <f>J7/2</f>
        <v>4896.182335912501</v>
      </c>
    </row>
    <row r="8" spans="1:21" x14ac:dyDescent="0.2">
      <c r="A8" t="s">
        <v>19</v>
      </c>
      <c r="B8">
        <v>1.4</v>
      </c>
      <c r="G8" t="s">
        <v>42</v>
      </c>
      <c r="H8" t="s">
        <v>43</v>
      </c>
      <c r="I8">
        <f>I6</f>
        <v>453.99669843818225</v>
      </c>
    </row>
    <row r="9" spans="1:21" x14ac:dyDescent="0.2">
      <c r="H9" t="s">
        <v>14</v>
      </c>
      <c r="I9">
        <f>I8</f>
        <v>453.99669843818225</v>
      </c>
    </row>
    <row r="10" spans="1:21" x14ac:dyDescent="0.2">
      <c r="A10" t="s">
        <v>20</v>
      </c>
      <c r="B10" t="s">
        <v>1</v>
      </c>
      <c r="C10" t="s">
        <v>32</v>
      </c>
      <c r="H10" t="s">
        <v>28</v>
      </c>
      <c r="I10">
        <v>0.7</v>
      </c>
    </row>
    <row r="11" spans="1:21" x14ac:dyDescent="0.2">
      <c r="A11" t="s">
        <v>5</v>
      </c>
      <c r="B11">
        <v>400</v>
      </c>
      <c r="C11">
        <v>1.1000000000000001</v>
      </c>
      <c r="D11">
        <f>B11*C11</f>
        <v>440.00000000000006</v>
      </c>
      <c r="F11" t="s">
        <v>44</v>
      </c>
      <c r="G11">
        <f>(I6/2)*G4</f>
        <v>387.7427239602074</v>
      </c>
    </row>
    <row r="12" spans="1:21" x14ac:dyDescent="0.2">
      <c r="A12" t="s">
        <v>6</v>
      </c>
      <c r="B12">
        <v>300</v>
      </c>
      <c r="C12">
        <v>3.4</v>
      </c>
      <c r="D12">
        <f t="shared" ref="D12:D17" si="0">B12*C12</f>
        <v>1020</v>
      </c>
      <c r="G12">
        <f>G4*B3</f>
        <v>3211.2846791745869</v>
      </c>
    </row>
    <row r="13" spans="1:21" x14ac:dyDescent="0.2">
      <c r="A13" t="s">
        <v>7</v>
      </c>
      <c r="B13">
        <v>110</v>
      </c>
      <c r="C13">
        <v>2.6</v>
      </c>
      <c r="D13">
        <f t="shared" si="0"/>
        <v>286</v>
      </c>
    </row>
    <row r="14" spans="1:21" x14ac:dyDescent="0.2">
      <c r="A14" t="s">
        <v>10</v>
      </c>
      <c r="B14">
        <v>300</v>
      </c>
      <c r="C14">
        <v>0.1</v>
      </c>
      <c r="D14">
        <f t="shared" si="0"/>
        <v>30</v>
      </c>
    </row>
    <row r="15" spans="1:21" x14ac:dyDescent="0.2">
      <c r="A15" t="s">
        <v>11</v>
      </c>
      <c r="B15">
        <v>200</v>
      </c>
      <c r="C15">
        <v>0.1</v>
      </c>
      <c r="D15">
        <f t="shared" si="0"/>
        <v>20</v>
      </c>
    </row>
    <row r="16" spans="1:21" x14ac:dyDescent="0.2">
      <c r="A16" t="s">
        <v>12</v>
      </c>
      <c r="B16">
        <v>300</v>
      </c>
      <c r="C16">
        <v>3.1</v>
      </c>
      <c r="D16">
        <f t="shared" si="0"/>
        <v>930</v>
      </c>
    </row>
    <row r="17" spans="1:4" x14ac:dyDescent="0.2">
      <c r="A17" t="s">
        <v>31</v>
      </c>
      <c r="B17">
        <v>80</v>
      </c>
      <c r="C17">
        <v>1.4</v>
      </c>
      <c r="D17">
        <f t="shared" si="0"/>
        <v>112</v>
      </c>
    </row>
    <row r="18" spans="1:4" x14ac:dyDescent="0.2">
      <c r="A18" t="s">
        <v>21</v>
      </c>
      <c r="B18">
        <f>D18/1880</f>
        <v>1.5095744680851064</v>
      </c>
      <c r="D18">
        <f>SUM(D11:D17)</f>
        <v>2838</v>
      </c>
    </row>
    <row r="19" spans="1:4" x14ac:dyDescent="0.2">
      <c r="A19" t="s">
        <v>4</v>
      </c>
      <c r="B19" t="s">
        <v>1</v>
      </c>
      <c r="C19" t="s">
        <v>14</v>
      </c>
      <c r="D19" t="s">
        <v>9</v>
      </c>
    </row>
    <row r="20" spans="1:4" x14ac:dyDescent="0.2">
      <c r="A20" t="s">
        <v>5</v>
      </c>
      <c r="B20">
        <v>400</v>
      </c>
      <c r="C20">
        <f>B18-C11</f>
        <v>0.40957446808510634</v>
      </c>
      <c r="D20">
        <f t="shared" ref="D20:D26" si="1">B20*(C20^2)</f>
        <v>67.100497962879118</v>
      </c>
    </row>
    <row r="21" spans="1:4" x14ac:dyDescent="0.2">
      <c r="A21" t="s">
        <v>6</v>
      </c>
      <c r="B21">
        <v>300</v>
      </c>
      <c r="C21">
        <f>C12-B18</f>
        <v>1.8904255319148935</v>
      </c>
      <c r="D21">
        <f t="shared" si="1"/>
        <v>1072.1126075147124</v>
      </c>
    </row>
    <row r="22" spans="1:4" x14ac:dyDescent="0.2">
      <c r="A22" t="s">
        <v>7</v>
      </c>
      <c r="B22">
        <v>110</v>
      </c>
      <c r="C22">
        <f>C13-B18</f>
        <v>1.0904255319148937</v>
      </c>
      <c r="D22">
        <f t="shared" si="1"/>
        <v>130.79306247170666</v>
      </c>
    </row>
    <row r="23" spans="1:4" x14ac:dyDescent="0.2">
      <c r="A23" t="s">
        <v>10</v>
      </c>
      <c r="B23">
        <v>300</v>
      </c>
      <c r="C23">
        <f>B18-C14</f>
        <v>1.4095744680851063</v>
      </c>
      <c r="D23">
        <f t="shared" si="1"/>
        <v>596.07005432322319</v>
      </c>
    </row>
    <row r="24" spans="1:4" x14ac:dyDescent="0.2">
      <c r="A24" t="s">
        <v>11</v>
      </c>
      <c r="B24">
        <v>200</v>
      </c>
      <c r="C24">
        <f>B18-C15</f>
        <v>1.4095744680851063</v>
      </c>
      <c r="D24">
        <f t="shared" si="1"/>
        <v>397.38003621548211</v>
      </c>
    </row>
    <row r="25" spans="1:4" x14ac:dyDescent="0.2">
      <c r="A25" t="s">
        <v>12</v>
      </c>
      <c r="B25">
        <v>300</v>
      </c>
      <c r="C25">
        <f>C16-B18</f>
        <v>1.5904255319148937</v>
      </c>
      <c r="D25">
        <f t="shared" si="1"/>
        <v>758.83601177003163</v>
      </c>
    </row>
    <row r="26" spans="1:4" x14ac:dyDescent="0.2">
      <c r="A26" t="s">
        <v>31</v>
      </c>
      <c r="B26">
        <v>80</v>
      </c>
      <c r="C26">
        <f>C25-C17</f>
        <v>0.19042553191489375</v>
      </c>
      <c r="D26">
        <f t="shared" si="1"/>
        <v>2.9009506564056178</v>
      </c>
    </row>
    <row r="27" spans="1:4" x14ac:dyDescent="0.2">
      <c r="A27" t="s">
        <v>13</v>
      </c>
      <c r="B27">
        <f>SUM(B20:B26)</f>
        <v>1690</v>
      </c>
      <c r="D27">
        <f>SUM(D20:D26)</f>
        <v>3025.1932209144411</v>
      </c>
    </row>
    <row r="29" spans="1:4" x14ac:dyDescent="0.2">
      <c r="A29" t="s">
        <v>15</v>
      </c>
      <c r="B29">
        <f>SUM(B20:B27)</f>
        <v>3380</v>
      </c>
    </row>
    <row r="30" spans="1:4" x14ac:dyDescent="0.2">
      <c r="A30" t="s">
        <v>16</v>
      </c>
      <c r="B30">
        <f>D27/B3</f>
        <v>1.6091453302736389</v>
      </c>
    </row>
    <row r="31" spans="1:4" x14ac:dyDescent="0.2">
      <c r="A31" t="s">
        <v>17</v>
      </c>
      <c r="B31">
        <f>B30/B7</f>
        <v>1.0057158314210242</v>
      </c>
    </row>
    <row r="32" spans="1:4" x14ac:dyDescent="0.2">
      <c r="A32" t="s">
        <v>8</v>
      </c>
      <c r="B32">
        <f>(D27/(B27*B7*B8))</f>
        <v>0.79913176799303709</v>
      </c>
    </row>
    <row r="37" spans="1:3" x14ac:dyDescent="0.2">
      <c r="A37" t="s">
        <v>24</v>
      </c>
      <c r="C37" t="s">
        <v>30</v>
      </c>
    </row>
    <row r="38" spans="1:3" x14ac:dyDescent="0.2">
      <c r="A38" t="s">
        <v>29</v>
      </c>
      <c r="B38">
        <v>2</v>
      </c>
      <c r="C38">
        <f>B38*2</f>
        <v>4</v>
      </c>
    </row>
    <row r="39" spans="1:3" x14ac:dyDescent="0.2">
      <c r="A39" t="s">
        <v>25</v>
      </c>
      <c r="B39">
        <v>6000</v>
      </c>
    </row>
    <row r="40" spans="1:3" x14ac:dyDescent="0.2">
      <c r="A40" t="s">
        <v>26</v>
      </c>
      <c r="B40">
        <v>15</v>
      </c>
      <c r="C40">
        <v>1.7999999999999999E-2</v>
      </c>
    </row>
    <row r="41" spans="1:3" x14ac:dyDescent="0.2">
      <c r="A41" t="s">
        <v>27</v>
      </c>
      <c r="B41">
        <v>10</v>
      </c>
      <c r="C41">
        <v>7.9000000000000008E-3</v>
      </c>
    </row>
    <row r="42" spans="1:3" x14ac:dyDescent="0.2">
      <c r="A42" t="s">
        <v>34</v>
      </c>
      <c r="B42">
        <f>C40-C41</f>
        <v>1.0099999999999998E-2</v>
      </c>
    </row>
    <row r="43" spans="1:3" x14ac:dyDescent="0.2">
      <c r="A43" t="s">
        <v>28</v>
      </c>
      <c r="B43">
        <v>0.4</v>
      </c>
    </row>
    <row r="44" spans="1:3" x14ac:dyDescent="0.2">
      <c r="A44" t="s">
        <v>35</v>
      </c>
      <c r="B44">
        <v>10000</v>
      </c>
    </row>
    <row r="45" spans="1:3" x14ac:dyDescent="0.2">
      <c r="A45" t="s">
        <v>36</v>
      </c>
      <c r="B45">
        <f>C38*(2/3)*B43*((C40^3-C41^3)/(C40^2-C41^2))*B44</f>
        <v>217.70296010296005</v>
      </c>
    </row>
    <row r="50" spans="1:3" x14ac:dyDescent="0.2">
      <c r="A50" t="s">
        <v>33</v>
      </c>
    </row>
    <row r="51" spans="1:3" x14ac:dyDescent="0.2">
      <c r="A51" t="s">
        <v>29</v>
      </c>
      <c r="B51">
        <v>4</v>
      </c>
      <c r="C51">
        <f>B51*2</f>
        <v>8</v>
      </c>
    </row>
    <row r="52" spans="1:3" x14ac:dyDescent="0.2">
      <c r="A52" t="s">
        <v>25</v>
      </c>
      <c r="B52">
        <v>6000</v>
      </c>
    </row>
    <row r="53" spans="1:3" x14ac:dyDescent="0.2">
      <c r="A53" t="s">
        <v>26</v>
      </c>
      <c r="B53">
        <v>15</v>
      </c>
      <c r="C53">
        <v>1.7999999999999999E-2</v>
      </c>
    </row>
    <row r="54" spans="1:3" x14ac:dyDescent="0.2">
      <c r="A54" t="s">
        <v>27</v>
      </c>
      <c r="B54">
        <v>10</v>
      </c>
      <c r="C54">
        <v>7.9000000000000008E-3</v>
      </c>
    </row>
    <row r="55" spans="1:3" x14ac:dyDescent="0.2">
      <c r="A55" t="s">
        <v>34</v>
      </c>
      <c r="B55">
        <f>C53-C54</f>
        <v>1.0099999999999998E-2</v>
      </c>
    </row>
    <row r="56" spans="1:3" x14ac:dyDescent="0.2">
      <c r="A56" t="s">
        <v>28</v>
      </c>
      <c r="B56">
        <v>0.4</v>
      </c>
    </row>
    <row r="57" spans="1:3" x14ac:dyDescent="0.2">
      <c r="A57" t="s">
        <v>35</v>
      </c>
      <c r="B57">
        <v>5000</v>
      </c>
    </row>
    <row r="58" spans="1:3" x14ac:dyDescent="0.2">
      <c r="A58" t="s">
        <v>36</v>
      </c>
      <c r="B58">
        <f>C51*(2/3)*B56*((C53^3-C54^3)/(C53^2-C54^2))*B57</f>
        <v>217.70296010296005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elis hopkins</cp:lastModifiedBy>
  <dcterms:created xsi:type="dcterms:W3CDTF">2021-05-05T18:28:30Z</dcterms:created>
  <dcterms:modified xsi:type="dcterms:W3CDTF">2021-05-08T13:48:30Z</dcterms:modified>
</cp:coreProperties>
</file>