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Tom.Dilley\OneDrive - Swansea Council - Cyngor Abertawe\Desktop\Personal\University\Year 3\Design Economics\Documents for Upload\"/>
    </mc:Choice>
  </mc:AlternateContent>
  <xr:revisionPtr revIDLastSave="0" documentId="13_ncr:1_{532D6871-5450-4176-955D-EC75AA1EE868}" xr6:coauthVersionLast="47" xr6:coauthVersionMax="47" xr10:uidLastSave="{00000000-0000-0000-0000-000000000000}"/>
  <bookViews>
    <workbookView xWindow="-110" yWindow="-110" windowWidth="19420" windowHeight="10420" activeTab="2" xr2:uid="{00000000-000D-0000-FFFF-FFFF00000000}"/>
  </bookViews>
  <sheets>
    <sheet name="Feasability Costs" sheetId="17" r:id="rId1"/>
    <sheet name="Information_Used" sheetId="18" r:id="rId2"/>
    <sheet name="Summary Sheet" sheetId="1" r:id="rId3"/>
    <sheet name="0 Facilitating Works" sheetId="2" r:id="rId4"/>
    <sheet name="1 Substructure" sheetId="3" r:id="rId5"/>
    <sheet name="2 Superstructure" sheetId="4" r:id="rId6"/>
    <sheet name="3 Internal Finishes" sheetId="5" r:id="rId7"/>
    <sheet name="4 FFE" sheetId="6" r:id="rId8"/>
    <sheet name="5 Services" sheetId="7" r:id="rId9"/>
    <sheet name="6 Prefab Build &amp; Units" sheetId="8" r:id="rId10"/>
    <sheet name="7 Work to Exist Buildings" sheetId="9" r:id="rId11"/>
    <sheet name="8 External Works" sheetId="10" r:id="rId12"/>
    <sheet name="9 Main Contractor Prelims" sheetId="12" r:id="rId13"/>
    <sheet name="10 Main Contractor OH&amp;P" sheetId="13" r:id="rId14"/>
    <sheet name="11 Project_design fees" sheetId="11" r:id="rId15"/>
    <sheet name="12 Other Dev_Proj Costs" sheetId="14" r:id="rId16"/>
    <sheet name="13 Risks" sheetId="15"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7" l="1"/>
  <c r="F14" i="7"/>
  <c r="F11" i="7"/>
  <c r="F8" i="7"/>
  <c r="F7" i="7"/>
  <c r="F18" i="4"/>
  <c r="F14" i="4"/>
  <c r="F12" i="4"/>
  <c r="F7" i="10"/>
  <c r="F6" i="10"/>
  <c r="F5" i="10"/>
  <c r="F9" i="5"/>
  <c r="F7" i="5"/>
  <c r="F5" i="5"/>
  <c r="F15" i="7"/>
  <c r="F13" i="7"/>
  <c r="F12" i="7"/>
  <c r="F10" i="7"/>
  <c r="F9" i="7"/>
  <c r="F6" i="7"/>
  <c r="F5" i="7"/>
  <c r="F8" i="4"/>
  <c r="F7" i="4"/>
  <c r="F15" i="4" l="1"/>
  <c r="F13" i="4"/>
  <c r="F17" i="4"/>
  <c r="F8" i="3" l="1"/>
  <c r="F6" i="3"/>
  <c r="F4" i="10" l="1"/>
  <c r="F4" i="9"/>
  <c r="F6" i="9" s="1"/>
  <c r="D10" i="1" s="1"/>
  <c r="E10" i="1" s="1"/>
  <c r="F4" i="8"/>
  <c r="F6" i="8" s="1"/>
  <c r="D9" i="1" s="1"/>
  <c r="E9" i="1" s="1"/>
  <c r="F4" i="7"/>
  <c r="F4" i="6"/>
  <c r="F6" i="6" s="1"/>
  <c r="D7" i="1" s="1"/>
  <c r="E7" i="1" s="1"/>
  <c r="F7" i="1" s="1"/>
  <c r="F16" i="4"/>
  <c r="F8" i="5"/>
  <c r="F6" i="5"/>
  <c r="F4" i="5"/>
  <c r="F11" i="4"/>
  <c r="F10" i="4"/>
  <c r="F9" i="4"/>
  <c r="F6" i="4"/>
  <c r="F5" i="4"/>
  <c r="F4" i="4"/>
  <c r="F5" i="3"/>
  <c r="F4" i="3"/>
  <c r="F7" i="3"/>
  <c r="F5" i="2"/>
  <c r="F6" i="2"/>
  <c r="F18" i="7" l="1"/>
  <c r="D8" i="1" s="1"/>
  <c r="E8" i="1" s="1"/>
  <c r="F8" i="1" s="1"/>
  <c r="F9" i="10"/>
  <c r="D11" i="1" s="1"/>
  <c r="E11" i="1" s="1"/>
  <c r="F11" i="1" s="1"/>
  <c r="F8" i="2"/>
  <c r="D3" i="1" s="1"/>
  <c r="E3" i="1" s="1"/>
  <c r="F3" i="1" s="1"/>
  <c r="F20" i="4"/>
  <c r="D5" i="1" s="1"/>
  <c r="E5" i="1" s="1"/>
  <c r="F5" i="1" s="1"/>
  <c r="F11" i="5"/>
  <c r="D6" i="1" s="1"/>
  <c r="E6" i="1" s="1"/>
  <c r="F6" i="1" s="1"/>
  <c r="F10" i="3"/>
  <c r="D4" i="1" s="1"/>
  <c r="E4" i="1" s="1"/>
  <c r="F4" i="1" s="1"/>
  <c r="D23" i="17"/>
  <c r="E4" i="12" l="1" a="1"/>
  <c r="E4" i="12" s="1"/>
  <c r="D12" i="1" s="1"/>
  <c r="E12" i="1" s="1"/>
  <c r="F12" i="1" s="1"/>
  <c r="D11" i="17"/>
  <c r="D8" i="17"/>
  <c r="D7" i="17"/>
  <c r="D14" i="17"/>
  <c r="D17" i="17"/>
  <c r="D20" i="17"/>
  <c r="E4" i="14" l="1" a="1"/>
  <c r="E4" i="14" s="1"/>
  <c r="D15" i="1" s="1"/>
  <c r="E15" i="1" s="1"/>
  <c r="E4" i="13" a="1"/>
  <c r="E4" i="13" s="1"/>
  <c r="D13" i="1" s="1"/>
  <c r="E13" i="1" s="1"/>
  <c r="F13" i="1" s="1"/>
  <c r="E4" i="11" a="1"/>
  <c r="E4" i="11" s="1"/>
  <c r="D14" i="1" s="1"/>
  <c r="E14" i="1" s="1"/>
  <c r="F14" i="1" s="1"/>
  <c r="D25" i="17"/>
  <c r="E4" i="15" l="1" a="1"/>
  <c r="E4" i="15" s="1"/>
  <c r="D16" i="1" s="1"/>
  <c r="E16" i="1" l="1"/>
  <c r="F16" i="1" s="1"/>
  <c r="F18"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<sst xmlns="http://schemas.openxmlformats.org/spreadsheetml/2006/main" count="424" uniqueCount="240">
  <si>
    <t>Total</t>
  </si>
  <si>
    <t xml:space="preserve"> Feasability Plan for Multi Use Project</t>
  </si>
  <si>
    <t>Hotel Cost Per Bed</t>
  </si>
  <si>
    <t>nr</t>
  </si>
  <si>
    <t>Rate</t>
  </si>
  <si>
    <t>Parking Spaces</t>
  </si>
  <si>
    <t>Delivery and Service Area</t>
  </si>
  <si>
    <t>m2</t>
  </si>
  <si>
    <t>2008/2232 | Construction of 6 storey mixed use development comprising of 1 no. ground floor retail unit (Class A1) and 1 no. ground floor food and drink unit (Class A3) and 132 no. bedroom hotel (Class C1) with 10 no. car parking spaces and delivery/service yard (application for reserved matters approval pursuant to outline planning permission 2002/1000 granted on the 19th August 2003) | Site A14A Swansea SA1</t>
  </si>
  <si>
    <t>Double</t>
  </si>
  <si>
    <t>Twin</t>
  </si>
  <si>
    <t>Ground Floor Retail</t>
  </si>
  <si>
    <t>Ground Floor Food and Drink</t>
  </si>
  <si>
    <t>Notes</t>
  </si>
  <si>
    <t>Lifts</t>
  </si>
  <si>
    <t>Passenger</t>
  </si>
  <si>
    <t>Facilitating Works</t>
  </si>
  <si>
    <t>Toxic/Hazardous/Contaminated Material Treatment</t>
  </si>
  <si>
    <t>Temporary Support to adjacent Structures</t>
  </si>
  <si>
    <t>Ref</t>
  </si>
  <si>
    <t>Quantity</t>
  </si>
  <si>
    <t>Measure</t>
  </si>
  <si>
    <t>Description</t>
  </si>
  <si>
    <t>m</t>
  </si>
  <si>
    <t>Sub-Structure</t>
  </si>
  <si>
    <t>External Walls</t>
  </si>
  <si>
    <t>Fittings, Furnishings and Equipment</t>
  </si>
  <si>
    <t>Services</t>
  </si>
  <si>
    <t>Sanitary Installations</t>
  </si>
  <si>
    <t>Water Installations</t>
  </si>
  <si>
    <t>Lift and Conveyor Installation</t>
  </si>
  <si>
    <t>Prefabrication buildings and building units</t>
  </si>
  <si>
    <t>Minor Demolition and Alteration Works</t>
  </si>
  <si>
    <t>Roads, Paths, Pavings and surfacing</t>
  </si>
  <si>
    <t>Fencing, railings and walls</t>
  </si>
  <si>
    <t>External Drainage</t>
  </si>
  <si>
    <t>External Services</t>
  </si>
  <si>
    <t>External Works</t>
  </si>
  <si>
    <t>Work to existing buildings</t>
  </si>
  <si>
    <t>Prefabricated buildings and building units</t>
  </si>
  <si>
    <t>Internal Finishes</t>
  </si>
  <si>
    <t>Superstructure</t>
  </si>
  <si>
    <t>Excavate to form piling mat; supply and lay imported hardcore - recycled brick and similar to form mat</t>
  </si>
  <si>
    <t>Privision of Plant (1nr Rig); including brignging to and removing from site; maintenance, erection and dismantling at each pile position.</t>
  </si>
  <si>
    <t>Item</t>
  </si>
  <si>
    <t>m3</t>
  </si>
  <si>
    <t>Supply and install concrete Continuous Flight Auger (CFA) piles; cart away inactive spoil. 15m long pile; 900mm diamaeter. Reinforced concrete CFA Piles</t>
  </si>
  <si>
    <t>15m reinforced pile allowed for per pile.</t>
  </si>
  <si>
    <t>Excavate  pit in firm ground by machine, partial back fill, partial disposal, support, compaction, cut off pile and reinforcement, formwork; reinforced in situ concrete cap 25 N/mm2; reinforcement at 50 kg/m3; rates per cap for cap size. 900mm x 900mm x 1000mm; 1-2 piles</t>
  </si>
  <si>
    <t>Reinforced in situ concrete ground beams; bar reinforcement; formwork. 450mm x 600mm, reinforcement at 270 kg/m3.</t>
  </si>
  <si>
    <t>Stair Structures</t>
  </si>
  <si>
    <t>Windows</t>
  </si>
  <si>
    <t>External Doors</t>
  </si>
  <si>
    <t>Shop Front Doors</t>
  </si>
  <si>
    <t>2.6.2.3</t>
  </si>
  <si>
    <t>2.7.1.1</t>
  </si>
  <si>
    <t>Internal Walls</t>
  </si>
  <si>
    <t>2.5.1.1</t>
  </si>
  <si>
    <t>2.4.1.1</t>
  </si>
  <si>
    <t>2.3.2.1</t>
  </si>
  <si>
    <t>2.2.1.1</t>
  </si>
  <si>
    <t>2.1.1.1</t>
  </si>
  <si>
    <t>2.3.4.1</t>
  </si>
  <si>
    <t>2.3.4.2</t>
  </si>
  <si>
    <t>Gutters</t>
  </si>
  <si>
    <t>Rainwater Pipes</t>
  </si>
  <si>
    <t>2.1.0.1</t>
  </si>
  <si>
    <t>2.1.1.2</t>
  </si>
  <si>
    <t>2.1.1.3</t>
  </si>
  <si>
    <t>2.1.1.4</t>
  </si>
  <si>
    <t>2.1.0.3</t>
  </si>
  <si>
    <t>2.1.1.5</t>
  </si>
  <si>
    <t>2.1.5.1</t>
  </si>
  <si>
    <t>2.1.5.4</t>
  </si>
  <si>
    <t>2.1.5.9</t>
  </si>
  <si>
    <t>2.1.5.10</t>
  </si>
  <si>
    <t>2.1.5.12</t>
  </si>
  <si>
    <t>2.1.6.1</t>
  </si>
  <si>
    <t>2.1.7.1</t>
  </si>
  <si>
    <t>2.1.8.2</t>
  </si>
  <si>
    <t>2.1.8.4</t>
  </si>
  <si>
    <t>2.1.8.6</t>
  </si>
  <si>
    <t>2.1.8.7</t>
  </si>
  <si>
    <t>Main Contracrors OH&amp;P</t>
  </si>
  <si>
    <t>%</t>
  </si>
  <si>
    <t>Main Contractors Prelims</t>
  </si>
  <si>
    <t>Main Contractors OH&amp;P</t>
  </si>
  <si>
    <t>Main Contracor Prelims</t>
  </si>
  <si>
    <t>2.1.10</t>
  </si>
  <si>
    <t>2.1.9</t>
  </si>
  <si>
    <t>Project Design Fees</t>
  </si>
  <si>
    <t>2.1.11</t>
  </si>
  <si>
    <t>Design Fees</t>
  </si>
  <si>
    <t>2.1.3.1a</t>
  </si>
  <si>
    <t>2.1.3.1b</t>
  </si>
  <si>
    <t>2.1.3.2a</t>
  </si>
  <si>
    <t>2.1.3.2b</t>
  </si>
  <si>
    <t>2.1.3.3a</t>
  </si>
  <si>
    <t>2.1.3.3b</t>
  </si>
  <si>
    <t>Wall Finishes - Hotel</t>
  </si>
  <si>
    <t>Wall Finishes - Commercial  Space</t>
  </si>
  <si>
    <t>Floor Finishes - Hotel</t>
  </si>
  <si>
    <t>Floor Finishes - Commercial Space</t>
  </si>
  <si>
    <t>Ceiling Finishes - Hotel</t>
  </si>
  <si>
    <t>Ceiling Finishes - Commercial Space</t>
  </si>
  <si>
    <t>2.1.12</t>
  </si>
  <si>
    <t>2.1.13</t>
  </si>
  <si>
    <t>Structural steel frame, including fittings and fixings: details, including size of measurement for ascertaining the gross internal floor area (GIFA).</t>
  </si>
  <si>
    <t>Roof structure – flat roofs. The area measured is the area of the roof on plan measured to the inside face of the external walls.</t>
  </si>
  <si>
    <t>Risk built into the project.</t>
  </si>
  <si>
    <t>2nr 5 flights. 1nr 6 flights.</t>
  </si>
  <si>
    <t>75mm thick lightweight bituminous screed and vapour barrier.</t>
  </si>
  <si>
    <t>51m x 2
32m x 2
Rounded up for error.
Allowedf or edges to flat roofs; code 4 lead drip dresses into gutter; 230mm x 25mm painted softwood fascia; buildup. 100mm uPVC gutter.</t>
  </si>
  <si>
    <t>Allow for 6nr downpipes @ 20m each.
110mm diamater uPVC downpipes fixing to backgrounds; including offsets and shoes.</t>
  </si>
  <si>
    <t>2.6.1.1a</t>
  </si>
  <si>
    <t>2.6.1.1b</t>
  </si>
  <si>
    <t>Walling systems; stick curtain walling with double glazed units, aluminium structural framing
and spandrel rails. Standard colour powder coated capped</t>
  </si>
  <si>
    <t>2.6.2.1a</t>
  </si>
  <si>
    <t>2.6.2.1b</t>
  </si>
  <si>
    <t>Double external steel security door, including frame, ironmongery, powder
coated finish</t>
  </si>
  <si>
    <t>Single external steel security door, including frame, ironmongery, powder
coated finish</t>
  </si>
  <si>
    <t>Automatic glazed sliding doors in aluminium; polyester powder coated; linear
sliding doors; inner pivoted pocket screens; glazed with safety units in
accordance with BS. ASSA ABLOY SL510 P RC2 Anti-Burglar Sliding Door
System complete with 100mm operator providing automated operation of the
sliding door leaves
Double bi-parting; opening 2.00m× 2.30m</t>
  </si>
  <si>
    <t>Metal stud and board partitions; height range from 2.40m to 3.30m;
130mm thick partition; 70mm steel studs at 600mm centres generally; 2
layers 15mm Soundbloc board each side; joints filled with joint filler and joint
tape; emulsion paint finish; softwood skirtings with gloss finish</t>
  </si>
  <si>
    <t>2.8.1.1b</t>
  </si>
  <si>
    <t>2.8.1.1a</t>
  </si>
  <si>
    <t>Internal Doors; Single</t>
  </si>
  <si>
    <t>Internal Doors; Double</t>
  </si>
  <si>
    <t>Standard fire doors; cellular core; softwood lining; softwood architrave;
aluminuim ironmongery (lockable, self-closure); painting or polishing;
single leaf; Oak veneered; 60 min fire resistance; polished</t>
  </si>
  <si>
    <t>Standard fire doors; cellular core; softwood lining; softwood architrave;
aluminuim ironmongery (lockable, self-closure); painting or polishing;
double leaf; Oak veneered; 60 min fire resistance; polished</t>
  </si>
  <si>
    <t>two coats of lightweight plaster with emulsion finish</t>
  </si>
  <si>
    <t>two coat sand cement render and emulsion finish</t>
  </si>
  <si>
    <t>Carpet tiles; including underlay, edge grippers
heavy domestic duty; to floors;</t>
  </si>
  <si>
    <t>Flexible tiling; welded sheet or butt joint tiles; adhesive fixing
Vinyl safety flooring; 3.5mm thick heavy duty</t>
  </si>
  <si>
    <t>Plaster to soffits
plaster skim coat to plasterboard ceilings 
Emulsion paint to plaster; one mist and two coats</t>
  </si>
  <si>
    <t>Plaster to soffits
plaster skim coat to plasterboard ceilings
Emulsion paint to plaster; one mist and two coats</t>
  </si>
  <si>
    <t>Based on Hotel Gifa</t>
  </si>
  <si>
    <t>Ventilation; Hotel</t>
  </si>
  <si>
    <t>Ventilation; Supermearket</t>
  </si>
  <si>
    <t>2.1.5.8a</t>
  </si>
  <si>
    <t>2.1.5.8b</t>
  </si>
  <si>
    <t>2.1.5.7a</t>
  </si>
  <si>
    <t>2.1.5.7b</t>
  </si>
  <si>
    <t>Based on Gifa</t>
  </si>
  <si>
    <t>Gas mains service to plantroom. Gross internal floor area</t>
  </si>
  <si>
    <t>Electrical Installations; Hotel</t>
  </si>
  <si>
    <t>Electrical Installations; Supermarket</t>
  </si>
  <si>
    <t>Fuel Installations; Hotel</t>
  </si>
  <si>
    <t>Fuel Installations; Supermarket</t>
  </si>
  <si>
    <t>Passenger lifts (standard brushed stainless steel finish; 2 panel centre opening doors). 13 person; 6 stops</t>
  </si>
  <si>
    <t>Gross internal floor area (unless described otherwise); Including lightning
protection, sprinklers unless stated otherwise</t>
  </si>
  <si>
    <t>2.1.5.11a</t>
  </si>
  <si>
    <t>2.1.5.11b</t>
  </si>
  <si>
    <t>Fire and Lighting Protection; Hotel</t>
  </si>
  <si>
    <t>Fire and Lighting Protection; Supermarket</t>
  </si>
  <si>
    <t>Communication, Security and Control Systems; Hotel</t>
  </si>
  <si>
    <t>Communication, Security and Control Systems; Supermarket</t>
  </si>
  <si>
    <t>Gross internal floor area (unless described otherwise); Including fire alarm,
public address system, security installation unless stated otherwise</t>
  </si>
  <si>
    <t>73nr @ 2m2
Steel windows (U-value = 1.6W/m2 K)
Standard windows
double glazed; powder coated</t>
  </si>
  <si>
    <t>SITE_A14_A_ELEVATION_TO_DOCKSIDE-74211</t>
  </si>
  <si>
    <t>SITE_A14_A_ELEVATION_TO_LANGDON_ROAD_59493</t>
  </si>
  <si>
    <t>SITE_A14_A_ELEVATION_TO-PLOT-A11C-59694</t>
  </si>
  <si>
    <t>SITE_A14_A_ELEVATION-TO-PLAZA-59695</t>
  </si>
  <si>
    <t>SITE_LOCATION_PLAN-32644</t>
  </si>
  <si>
    <t>SITE_PLAN-59695</t>
  </si>
  <si>
    <t>SP136_P01_PROPOSED_GROUND_FLOOR_PLAN-70364</t>
  </si>
  <si>
    <t>SP136_P02_FIRST_FLOOR_PLAN-70362</t>
  </si>
  <si>
    <t>SP136_P03_SECOND_FLOOR_PLAN-59698</t>
  </si>
  <si>
    <t>SP136_P04_THIRD_FLOOR_PLAN-59698</t>
  </si>
  <si>
    <t>SP136_P05_FOURTH_FLOOR_PLAN-70363</t>
  </si>
  <si>
    <t>SP136_P06_FIFTH_FLOOR_PLAN-59699</t>
  </si>
  <si>
    <t>SP136_P07_ROOF_Plan-59700</t>
  </si>
  <si>
    <t>Design Drawings</t>
  </si>
  <si>
    <t>Query Sheet</t>
  </si>
  <si>
    <t>Application Number:</t>
  </si>
  <si>
    <t>2008/2232</t>
  </si>
  <si>
    <t>Project Site:</t>
  </si>
  <si>
    <t>Mixed-Use Development Site A14A, SA1, Swansea</t>
  </si>
  <si>
    <t xml:space="preserve">Student Name: </t>
  </si>
  <si>
    <t>Thomas Dilley</t>
  </si>
  <si>
    <t>Lecturer:</t>
  </si>
  <si>
    <t>Debroah Hughes</t>
  </si>
  <si>
    <t>Return E-mail:</t>
  </si>
  <si>
    <t>1550329@student.uwtsd.ac.uk</t>
  </si>
  <si>
    <t>Contact E-mail:</t>
  </si>
  <si>
    <t>d.hughes@uwtsd.ac.uk</t>
  </si>
  <si>
    <t>Query Number</t>
  </si>
  <si>
    <t>Query Date</t>
  </si>
  <si>
    <t>Query</t>
  </si>
  <si>
    <t>Response Date</t>
  </si>
  <si>
    <t>Response</t>
  </si>
  <si>
    <t>10.11.2023</t>
  </si>
  <si>
    <t>Can you please confirm the general finish of the scheme.</t>
  </si>
  <si>
    <t>Mid range to suit the image of the area.</t>
  </si>
  <si>
    <t>Can you confirm the date that works are anticipated to be undertaken.</t>
  </si>
  <si>
    <t>Works to start ideally July 2024</t>
  </si>
  <si>
    <t>There are 132nr Rooms stated in the information however there are 135nr Rooms shown in the drawings. Can you confirm you are happy to base the costs on the 135nr shown.</t>
  </si>
  <si>
    <t>Yes</t>
  </si>
  <si>
    <t>Can you confirm if you there needs to be any allowances for the purchases of land, or has a separate budget been raised for this.</t>
  </si>
  <si>
    <t>I own the land and so doesn't need to be accounted for.</t>
  </si>
  <si>
    <t>Are you able to provide me with the sizes of the build as the documents provided have been scanned in therefore are not to scale. There are no sizes shown on the drawings. Dimensions needed for the shops, as well as overall hotel size.</t>
  </si>
  <si>
    <t>No please use known measurements to scale from.</t>
  </si>
  <si>
    <t>If a ground survey has been undertaken, can you provide the report?</t>
  </si>
  <si>
    <t>No but no contamination found only UXB testing required.</t>
  </si>
  <si>
    <t>Is there any budget restrictions that I should be aware of?</t>
  </si>
  <si>
    <t>No unless price goes over the anticipaed budget figure</t>
  </si>
  <si>
    <t>Is there any additional costs such as proffesional fees that need to be applied to budget?</t>
  </si>
  <si>
    <t>Professional fees need to be included as I don't know what they should be.</t>
  </si>
  <si>
    <t>Precast concrete suspended floors; 1200mm wide suspended slab; 75mm thick
screed; no coverings or finishes</t>
  </si>
  <si>
    <t>Fully fitted out, finished and furnished bathroom pods; installed; suitable for
business class hotels</t>
  </si>
  <si>
    <t>2.1.4.1</t>
  </si>
  <si>
    <t>All Bathroom pods based on accesible requirements</t>
  </si>
  <si>
    <t>No allowance has been made for the fit out of a restaurant or Supermarket. Assumed this will be fitted out by the adopted occupier.</t>
  </si>
  <si>
    <t>N/A</t>
  </si>
  <si>
    <t>Element</t>
  </si>
  <si>
    <t>Element Ref</t>
  </si>
  <si>
    <t>Superstructre</t>
  </si>
  <si>
    <t>FFE</t>
  </si>
  <si>
    <t>Prefab Build &amp; Units</t>
  </si>
  <si>
    <t>Work to Existing Buildings</t>
  </si>
  <si>
    <t>Main Contractor Prelims</t>
  </si>
  <si>
    <t>Main Contractor OH&amp;P</t>
  </si>
  <si>
    <t>Risk</t>
  </si>
  <si>
    <t>Other Development Project Costs</t>
  </si>
  <si>
    <t xml:space="preserve"> </t>
  </si>
  <si>
    <t>Retianing walls 14.5m x 0.5m</t>
  </si>
  <si>
    <t>based on tarmac</t>
  </si>
  <si>
    <t>50 x 20m = 1000m2 x 2 = 2000m2
32m x 20m = 640 x 2 = 1280m2
Total 3280m2 (error margin built in). (Less window m2).
Allow for reinforeced concrete 25 N/mm2; 15kg/m2 reinofrcement; forwork both sides. 300mm thick.</t>
  </si>
  <si>
    <t>Provisional Sum; allowing for laying electric, water and gas as well as connection</t>
  </si>
  <si>
    <t>Allow for site movement into serveral locations.</t>
  </si>
  <si>
    <t>Suspended slab; permanent steel shuttering with 130mm thick concrete; no
coverings or finishes
up to 6 storeys.
Gifa (3750, not in</t>
  </si>
  <si>
    <t>Drainage</t>
  </si>
  <si>
    <t>Yes, neighbouring lot requires support to paved area. 14m x allow for 500mm high. Allow for temporary earth support.</t>
  </si>
  <si>
    <t>No Price available at this time. This will be required.</t>
  </si>
  <si>
    <t>Cost Sumary (Updated for both Location and Construction Date)</t>
  </si>
  <si>
    <t>All cost are based on higher end rates due to the inaccuracies of the drawings.</t>
  </si>
  <si>
    <t>General Information</t>
  </si>
  <si>
    <t>At this time a figure has not been generated for the Radon barrier however will be required.</t>
  </si>
  <si>
    <t>Figures are based on rates for June 2024, should an accruate timeline become available the indcies can be adjusted to reflect this.</t>
  </si>
  <si>
    <t>Cost Summary (Updated for Location Only)</t>
  </si>
  <si>
    <t>Cost Summary (Prior to Adjustment)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</si>
</sst>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6" x14ac:knownFonts="1">
    <font>
      <sz val="12"/>
      <color theme="1"/>
      <name val="Arial"/>
      <family val="2"/>
    </font>
    <font>
      <b/>
      <sz val="12"/>
      <color theme="1"/>
      <name val="Arial"/>
      <family val="2"/>
    </font>
    <font>
      <b/>
      <u/>
      <sz val="12"/>
      <color theme="1"/>
      <name val="Arial"/>
      <family val="2"/>
    </font>
    <font>
      <sz val="8"/>
      <color rgb="FF333333"/>
      <name val="Arial"/>
      <family val="2"/>
    </font>
    <font>
      <u/>
      <sz val="12"/>
      <color theme="10"/>
      <name val="Arial"/>
      <family val="2"/>
    </font>
    <font>
      <b/>
      <sz val="11"/>
      <color theme="1"/>
      <name val="Calibri"/>
      <family val="2"/>
      <scheme val="minor"/>
    </font>
  </fonts>
  <fills count="2">
    <fill>
      <patternFill patternType="none"/>
    </fill>
    <fill>
      <patternFill patternType="gray125"/>
    </fill>
  </fills>
  <borders count="15">
    <border>
      <left/>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style="thin">
        <color indexed="64"/>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indexed="64"/>
      </left>
      <right/>
      <top style="medium">
        <color auto="1"/>
      </top>
      <bottom/>
      <diagonal/>
    </border>
    <border>
      <left/>
      <right style="medium">
        <color auto="1"/>
      </right>
      <top style="medium">
        <color auto="1"/>
      </top>
      <bottom/>
      <diagonal/>
    </border>
    <border>
      <left style="thin">
        <color indexed="64"/>
      </left>
      <right/>
      <top/>
      <bottom/>
      <diagonal/>
    </border>
    <border>
      <left style="thin">
        <color indexed="64"/>
      </left>
      <right/>
      <top/>
      <bottom style="medium">
        <color auto="1"/>
      </bottom>
      <diagonal/>
    </border>
  </borders>
  <cellStyleXfs count="2">
    <xf numFmtId="0" fontId="0" fillId="0" borderId="0"/>
    <xf numFmtId="0" fontId="4" fillId="0" borderId="0" applyNumberFormat="0" applyFill="0" applyBorder="0" applyAlignment="0" applyProtection="0"/>
  </cellStyleXfs>
  <cellXfs count="61">
    <xf numFmtId="0" fontId="0" fillId="0" borderId="0" xfId="0"/>
    <xf numFmtId="0" fontId="0" fillId="0" borderId="0" xfId="0" applyAlignment="1">
      <alignment horizontal="center"/>
    </xf>
    <xf numFmtId="44" fontId="0" fillId="0" borderId="0" xfId="0" applyNumberFormat="1"/>
    <xf numFmtId="0" fontId="0" fillId="0" borderId="0" xfId="0" applyAlignment="1">
      <alignment wrapText="1"/>
    </xf>
    <xf numFmtId="0" fontId="1" fillId="0" borderId="0" xfId="0" applyFont="1"/>
    <xf numFmtId="0" fontId="2" fillId="0" borderId="0" xfId="0" applyFont="1"/>
    <xf numFmtId="0" fontId="0" fillId="0" borderId="0" xfId="0" applyAlignment="1">
      <alignment horizontal="right"/>
    </xf>
    <xf numFmtId="0" fontId="3" fillId="0" borderId="0" xfId="0" applyFont="1" applyAlignment="1">
      <alignment wrapText="1"/>
    </xf>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center" wrapText="1"/>
    </xf>
    <xf numFmtId="0" fontId="1" fillId="0" borderId="0" xfId="0" applyFont="1" applyAlignment="1">
      <alignment horizontal="right" wrapText="1"/>
    </xf>
    <xf numFmtId="44" fontId="1" fillId="0" borderId="0" xfId="0" applyNumberFormat="1" applyFont="1"/>
    <xf numFmtId="0" fontId="0" fillId="0" borderId="0" xfId="0" applyAlignment="1">
      <alignment horizontal="center" vertical="center"/>
    </xf>
    <xf numFmtId="0" fontId="0" fillId="0" borderId="0" xfId="0" applyAlignment="1">
      <alignment horizontal="center" vertical="center" wrapText="1"/>
    </xf>
    <xf numFmtId="44" fontId="0" fillId="0" borderId="0" xfId="0" applyNumberFormat="1" applyAlignment="1">
      <alignment horizontal="center" vertical="center"/>
    </xf>
    <xf numFmtId="44" fontId="0" fillId="0" borderId="0" xfId="0" applyNumberFormat="1" applyAlignment="1">
      <alignment horizontal="right" vertical="center"/>
    </xf>
    <xf numFmtId="0" fontId="0" fillId="0" borderId="0" xfId="0" applyAlignment="1">
      <alignment vertical="center" wrapText="1"/>
    </xf>
    <xf numFmtId="0" fontId="0" fillId="0" borderId="0" xfId="0" applyAlignment="1">
      <alignment vertical="center"/>
    </xf>
    <xf numFmtId="44" fontId="0" fillId="0" borderId="0" xfId="0" applyNumberFormat="1" applyAlignment="1">
      <alignment vertical="center"/>
    </xf>
    <xf numFmtId="0" fontId="0" fillId="0" borderId="0" xfId="0" applyAlignment="1">
      <alignment horizontal="left" vertical="center"/>
    </xf>
    <xf numFmtId="0" fontId="1" fillId="0" borderId="0" xfId="0" applyFont="1" applyAlignment="1">
      <alignment horizontal="center" vertical="center"/>
    </xf>
    <xf numFmtId="0" fontId="1" fillId="0" borderId="0" xfId="0" applyFont="1" applyAlignment="1">
      <alignment horizontal="right"/>
    </xf>
    <xf numFmtId="0" fontId="1" fillId="0" borderId="0" xfId="0" applyFont="1" applyAlignment="1">
      <alignment horizontal="center" vertical="center" wrapText="1"/>
    </xf>
    <xf numFmtId="44" fontId="1" fillId="0" borderId="0" xfId="0" applyNumberFormat="1" applyFont="1" applyAlignment="1">
      <alignment vertical="center"/>
    </xf>
    <xf numFmtId="0" fontId="5" fillId="0" borderId="0" xfId="0" applyFont="1" applyAlignment="1">
      <alignment horizontal="right"/>
    </xf>
    <xf numFmtId="0" fontId="0" fillId="0" borderId="2" xfId="0" applyBorder="1"/>
    <xf numFmtId="0" fontId="4" fillId="0" borderId="0" xfId="1"/>
    <xf numFmtId="0" fontId="4" fillId="0" borderId="0" xfId="1" applyAlignment="1">
      <alignment horizontal="left" vertical="center"/>
    </xf>
    <xf numFmtId="0" fontId="0" fillId="0" borderId="3" xfId="0" applyBorder="1"/>
    <xf numFmtId="0" fontId="0" fillId="0" borderId="4" xfId="0" applyBorder="1" applyAlignment="1">
      <alignment horizontal="center" vertical="center"/>
    </xf>
    <xf numFmtId="0" fontId="0" fillId="0" borderId="4" xfId="0" applyBorder="1"/>
    <xf numFmtId="0" fontId="0" fillId="0" borderId="5" xfId="0" applyBorder="1"/>
    <xf numFmtId="0" fontId="5" fillId="0" borderId="6" xfId="0" applyFont="1" applyBorder="1" applyAlignment="1">
      <alignment horizontal="center" vertical="center" wrapText="1"/>
    </xf>
    <xf numFmtId="0" fontId="5" fillId="0" borderId="0" xfId="0" applyFont="1" applyAlignment="1">
      <alignment horizontal="center" vertical="center" wrapText="1"/>
    </xf>
    <xf numFmtId="0" fontId="0" fillId="0" borderId="6" xfId="0" applyBorder="1" applyAlignment="1">
      <alignment horizontal="center" vertical="center"/>
    </xf>
    <xf numFmtId="0" fontId="0" fillId="0" borderId="10" xfId="0" applyBorder="1" applyAlignment="1">
      <alignment horizontal="center" vertical="center"/>
    </xf>
    <xf numFmtId="14" fontId="0" fillId="0" borderId="6" xfId="0" applyNumberFormat="1" applyBorder="1"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3" xfId="0" applyBorder="1" applyAlignment="1">
      <alignment horizontal="center" vertical="center"/>
    </xf>
    <xf numFmtId="0" fontId="1" fillId="0" borderId="0" xfId="0" applyFont="1" applyAlignment="1">
      <alignment horizontal="left"/>
    </xf>
    <xf numFmtId="44" fontId="0" fillId="0" borderId="0" xfId="0" applyNumberFormat="1" applyAlignment="1">
      <alignment horizontal="right"/>
    </xf>
    <xf numFmtId="0" fontId="3" fillId="0" borderId="0" xfId="0" applyFont="1" applyAlignment="1">
      <alignment horizontal="left" wrapText="1"/>
    </xf>
    <xf numFmtId="0" fontId="0" fillId="0" borderId="14"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13" xfId="0" applyBorder="1" applyAlignment="1">
      <alignment horizontal="left" vertical="center" wrapText="1"/>
    </xf>
    <xf numFmtId="0" fontId="0" fillId="0" borderId="0" xfId="0" applyAlignment="1">
      <alignment horizontal="left" vertical="center" wrapText="1"/>
    </xf>
    <xf numFmtId="0" fontId="0" fillId="0" borderId="2" xfId="0" applyBorder="1" applyAlignment="1">
      <alignment horizontal="left" vertical="center" wrapText="1"/>
    </xf>
    <xf numFmtId="0" fontId="0" fillId="0" borderId="0" xfId="0" applyAlignment="1">
      <alignment horizontal="left" vertical="center"/>
    </xf>
    <xf numFmtId="0" fontId="0" fillId="0" borderId="2" xfId="0" applyBorder="1" applyAlignment="1">
      <alignment horizontal="left" vertical="center"/>
    </xf>
    <xf numFmtId="0" fontId="0" fillId="0" borderId="11"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horizontal="right"/>
    </xf>
    <xf numFmtId="0" fontId="5" fillId="0" borderId="0" xfId="0" applyFont="1" applyAlignment="1">
      <alignment horizontal="right"/>
    </xf>
    <xf numFmtId="0" fontId="5" fillId="0" borderId="7" xfId="0" applyFont="1" applyBorder="1" applyAlignment="1">
      <alignment horizontal="center" vertical="center" wrapText="1"/>
    </xf>
    <xf numFmtId="0" fontId="1" fillId="0" borderId="0" xfId="0" applyFont="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9</xdr:col>
      <xdr:colOff>25400</xdr:colOff>
      <xdr:row>26</xdr:row>
      <xdr:rowOff>57150</xdr:rowOff>
    </xdr:from>
    <xdr:to>
      <xdr:col>11</xdr:col>
      <xdr:colOff>336455</xdr:colOff>
      <xdr:row>29</xdr:row>
      <xdr:rowOff>192087</xdr:rowOff>
    </xdr:to>
    <xdr:pic>
      <xdr:nvPicPr>
        <xdr:cNvPr id="2" name="Picture 1">
          <a:extLst>
            <a:ext uri="{FF2B5EF4-FFF2-40B4-BE49-F238E27FC236}">
              <a16:creationId xmlns:a16="http://schemas.microsoft.com/office/drawing/2014/main" id="{E18C866E-4837-48B6-85D2-01B86E917005}"/>
            </a:ext>
          </a:extLst>
        </xdr:cNvPr>
        <xdr:cNvPicPr>
          <a:picLocks noChangeAspect="1"/>
        </xdr:cNvPicPr>
      </xdr:nvPicPr>
      <xdr:blipFill>
        <a:blip xmlns:r="http://schemas.openxmlformats.org/officeDocument/2006/relationships" r:embed="rId1"/>
        <a:stretch>
          <a:fillRect/>
        </a:stretch>
      </xdr:blipFill>
      <xdr:spPr>
        <a:xfrm>
          <a:off x="8064500" y="57150"/>
          <a:ext cx="1835055" cy="7254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622300</xdr:colOff>
      <xdr:row>10</xdr:row>
      <xdr:rowOff>50296</xdr:rowOff>
    </xdr:from>
    <xdr:to>
      <xdr:col>6</xdr:col>
      <xdr:colOff>38100</xdr:colOff>
      <xdr:row>32</xdr:row>
      <xdr:rowOff>38099</xdr:rowOff>
    </xdr:to>
    <xdr:grpSp>
      <xdr:nvGrpSpPr>
        <xdr:cNvPr id="4" name="Group 3">
          <a:extLst>
            <a:ext uri="{FF2B5EF4-FFF2-40B4-BE49-F238E27FC236}">
              <a16:creationId xmlns:a16="http://schemas.microsoft.com/office/drawing/2014/main" id="{00000000-0008-0000-0200-000004000000}"/>
            </a:ext>
          </a:extLst>
        </xdr:cNvPr>
        <xdr:cNvGrpSpPr/>
      </xdr:nvGrpSpPr>
      <xdr:grpSpPr>
        <a:xfrm>
          <a:off x="622300" y="3123696"/>
          <a:ext cx="8001000" cy="4458203"/>
          <a:chOff x="457200" y="2145797"/>
          <a:chExt cx="5321300" cy="2419732"/>
        </a:xfrm>
      </xdr:grpSpPr>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457200" y="2145797"/>
            <a:ext cx="5321300" cy="2419732"/>
          </a:xfrm>
          <a:prstGeom prst="rect">
            <a:avLst/>
          </a:prstGeom>
        </xdr:spPr>
      </xdr:pic>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4267201" y="2508251"/>
            <a:ext cx="1409700" cy="1296122"/>
          </a:xfrm>
          <a:prstGeom prst="rect">
            <a:avLst/>
          </a:prstGeom>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hughes@uwtsd.ac.uk" TargetMode="External"/><Relationship Id="rId1" Type="http://schemas.openxmlformats.org/officeDocument/2006/relationships/hyperlink" Target="mailto:1550329@student.uwtsd.ac.uk" TargetMode="Externa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5"/>
  <sheetViews>
    <sheetView zoomScale="80" zoomScaleNormal="80" workbookViewId="0">
      <selection activeCell="F20" sqref="F20"/>
    </sheetView>
  </sheetViews>
  <sheetFormatPr defaultRowHeight="15.5" x14ac:dyDescent="0.35"/>
  <cols>
    <col min="1" max="1" width="23.3828125" customWidth="1"/>
    <col min="3" max="3" width="13.3046875" customWidth="1"/>
    <col min="4" max="4" width="15.84375" customWidth="1"/>
    <col min="5" max="5" width="10.23046875" customWidth="1"/>
  </cols>
  <sheetData>
    <row r="1" spans="1:6" x14ac:dyDescent="0.35">
      <c r="A1" s="5" t="s">
        <v>1</v>
      </c>
    </row>
    <row r="2" spans="1:6" ht="6" customHeight="1" x14ac:dyDescent="0.35"/>
    <row r="3" spans="1:6" ht="43.5" customHeight="1" x14ac:dyDescent="0.35">
      <c r="A3" s="43" t="s">
        <v>8</v>
      </c>
      <c r="B3" s="43"/>
      <c r="C3" s="43"/>
      <c r="D3" s="43"/>
      <c r="E3" s="43"/>
      <c r="F3" s="7"/>
    </row>
    <row r="5" spans="1:6" x14ac:dyDescent="0.35">
      <c r="C5" s="8" t="s">
        <v>4</v>
      </c>
      <c r="D5" s="8" t="s">
        <v>0</v>
      </c>
      <c r="E5" s="8" t="s">
        <v>13</v>
      </c>
    </row>
    <row r="6" spans="1:6" x14ac:dyDescent="0.35">
      <c r="A6" s="9" t="s">
        <v>2</v>
      </c>
    </row>
    <row r="7" spans="1:6" x14ac:dyDescent="0.35">
      <c r="A7">
        <v>18</v>
      </c>
      <c r="B7" s="6" t="s">
        <v>3</v>
      </c>
      <c r="C7" s="2">
        <v>115000</v>
      </c>
      <c r="D7" s="2">
        <f>SUM(C7*A7)</f>
        <v>2070000</v>
      </c>
      <c r="E7" s="1" t="s">
        <v>9</v>
      </c>
    </row>
    <row r="8" spans="1:6" x14ac:dyDescent="0.35">
      <c r="A8">
        <v>117</v>
      </c>
      <c r="B8" s="6" t="s">
        <v>3</v>
      </c>
      <c r="C8" s="2">
        <v>115000</v>
      </c>
      <c r="D8" s="2">
        <f>SUM(C8*A8)</f>
        <v>13455000</v>
      </c>
      <c r="E8" s="1" t="s">
        <v>10</v>
      </c>
    </row>
    <row r="9" spans="1:6" ht="4.5" customHeight="1" x14ac:dyDescent="0.35">
      <c r="B9" s="6"/>
      <c r="C9" s="2"/>
      <c r="D9" s="2"/>
      <c r="E9" s="1"/>
    </row>
    <row r="10" spans="1:6" x14ac:dyDescent="0.35">
      <c r="A10" s="4" t="s">
        <v>14</v>
      </c>
      <c r="B10" s="6"/>
      <c r="C10" s="2"/>
      <c r="D10" s="2"/>
      <c r="E10" s="1"/>
    </row>
    <row r="11" spans="1:6" x14ac:dyDescent="0.35">
      <c r="A11" s="6">
        <v>2</v>
      </c>
      <c r="B11" s="6" t="s">
        <v>3</v>
      </c>
      <c r="C11" s="2">
        <v>145000</v>
      </c>
      <c r="D11" s="2">
        <f>SUM(C11*A11)</f>
        <v>290000</v>
      </c>
      <c r="E11" s="1" t="s">
        <v>15</v>
      </c>
    </row>
    <row r="12" spans="1:6" ht="4" customHeight="1" x14ac:dyDescent="0.35">
      <c r="B12" s="6"/>
      <c r="C12" s="2"/>
      <c r="D12" s="2"/>
      <c r="E12" s="1"/>
    </row>
    <row r="13" spans="1:6" x14ac:dyDescent="0.35">
      <c r="A13" s="4" t="s">
        <v>5</v>
      </c>
      <c r="B13" s="6"/>
      <c r="C13" s="2"/>
      <c r="D13" s="2"/>
      <c r="E13" s="1"/>
    </row>
    <row r="14" spans="1:6" x14ac:dyDescent="0.35">
      <c r="A14" s="6">
        <v>300</v>
      </c>
      <c r="B14" s="6" t="s">
        <v>7</v>
      </c>
      <c r="C14" s="2">
        <v>110</v>
      </c>
      <c r="D14" s="2">
        <f>SUM(C14*A14)</f>
        <v>33000</v>
      </c>
      <c r="E14" s="1"/>
    </row>
    <row r="15" spans="1:6" ht="3.5" customHeight="1" x14ac:dyDescent="0.35">
      <c r="B15" s="6"/>
      <c r="C15" s="2"/>
      <c r="D15" s="2"/>
    </row>
    <row r="16" spans="1:6" x14ac:dyDescent="0.35">
      <c r="A16" s="4" t="s">
        <v>6</v>
      </c>
      <c r="B16" s="6"/>
      <c r="C16" s="2"/>
      <c r="D16" s="2"/>
    </row>
    <row r="17" spans="1:4" x14ac:dyDescent="0.35">
      <c r="A17">
        <v>150</v>
      </c>
      <c r="B17" s="6" t="s">
        <v>7</v>
      </c>
      <c r="C17" s="2">
        <v>110</v>
      </c>
      <c r="D17" s="2">
        <f>SUM(C17*A17)</f>
        <v>16500</v>
      </c>
    </row>
    <row r="18" spans="1:4" ht="3.5" customHeight="1" x14ac:dyDescent="0.35">
      <c r="A18">
        <v>150</v>
      </c>
      <c r="B18" s="6"/>
      <c r="C18" s="2"/>
      <c r="D18" s="2"/>
    </row>
    <row r="19" spans="1:4" x14ac:dyDescent="0.35">
      <c r="A19" s="4" t="s">
        <v>11</v>
      </c>
      <c r="B19" s="6"/>
      <c r="C19" s="2"/>
      <c r="D19" s="2"/>
    </row>
    <row r="20" spans="1:4" x14ac:dyDescent="0.35">
      <c r="A20">
        <v>600</v>
      </c>
      <c r="B20" s="6" t="s">
        <v>7</v>
      </c>
      <c r="C20" s="2">
        <v>1575</v>
      </c>
      <c r="D20" s="2">
        <f>SUM(C20*A20)</f>
        <v>945000</v>
      </c>
    </row>
    <row r="21" spans="1:4" ht="3.5" customHeight="1" x14ac:dyDescent="0.35">
      <c r="C21" s="2"/>
      <c r="D21" s="2"/>
    </row>
    <row r="22" spans="1:4" ht="31" x14ac:dyDescent="0.35">
      <c r="A22" s="10" t="s">
        <v>12</v>
      </c>
      <c r="C22" s="2"/>
      <c r="D22" s="2"/>
    </row>
    <row r="23" spans="1:4" x14ac:dyDescent="0.35">
      <c r="A23">
        <v>750</v>
      </c>
      <c r="B23" t="s">
        <v>7</v>
      </c>
      <c r="C23" s="2">
        <v>2125</v>
      </c>
      <c r="D23" s="2">
        <f>SUM(C23*A23)</f>
        <v>1593750</v>
      </c>
    </row>
    <row r="24" spans="1:4" ht="3.5" customHeight="1" x14ac:dyDescent="0.35">
      <c r="C24" s="2"/>
      <c r="D24" s="2"/>
    </row>
    <row r="25" spans="1:4" x14ac:dyDescent="0.35">
      <c r="C25" s="4" t="s">
        <v>0</v>
      </c>
      <c r="D25" s="12">
        <f>SUM(D6:D24)</f>
        <v>18403250</v>
      </c>
    </row>
  </sheetData>
  <mergeCells count="1">
    <mergeCell ref="A3:E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B2D9E-DC05-43A4-AEAE-8738A132676F}">
  <dimension ref="B3:L42"/>
  <sheetViews>
    <sheetView workbookViewId="0">
      <selection activeCell="B23" sqref="B23"/>
    </sheetView>
  </sheetViews>
  <sheetFormatPr defaultRowHeight="15.5" x14ac:dyDescent="0.35"/>
  <cols>
    <col min="1" max="1" width="5.15234375" customWidth="1"/>
    <col min="2" max="2" width="22.4609375" bestFit="1" customWidth="1"/>
    <col min="3" max="3" width="9.921875" customWidth="1"/>
    <col min="8" max="8" width="10.61328125" customWidth="1"/>
  </cols>
  <sheetData>
    <row r="3" spans="2:2" x14ac:dyDescent="0.35">
      <c r="B3" s="4" t="s">
        <v>171</v>
      </c>
    </row>
    <row r="4" spans="2:2" x14ac:dyDescent="0.35">
      <c r="B4" t="s">
        <v>158</v>
      </c>
    </row>
    <row r="5" spans="2:2" x14ac:dyDescent="0.35">
      <c r="B5" t="s">
        <v>159</v>
      </c>
    </row>
    <row r="6" spans="2:2" x14ac:dyDescent="0.35">
      <c r="B6" t="s">
        <v>160</v>
      </c>
    </row>
    <row r="7" spans="2:2" x14ac:dyDescent="0.35">
      <c r="B7" t="s">
        <v>161</v>
      </c>
    </row>
    <row r="8" spans="2:2" x14ac:dyDescent="0.35">
      <c r="B8" t="s">
        <v>162</v>
      </c>
    </row>
    <row r="9" spans="2:2" x14ac:dyDescent="0.35">
      <c r="B9" t="s">
        <v>163</v>
      </c>
    </row>
    <row r="10" spans="2:2" x14ac:dyDescent="0.35">
      <c r="B10" t="s">
        <v>164</v>
      </c>
    </row>
    <row r="11" spans="2:2" x14ac:dyDescent="0.35">
      <c r="B11" t="s">
        <v>165</v>
      </c>
    </row>
    <row r="12" spans="2:2" x14ac:dyDescent="0.35">
      <c r="B12" t="s">
        <v>166</v>
      </c>
    </row>
    <row r="13" spans="2:2" x14ac:dyDescent="0.35">
      <c r="B13" t="s">
        <v>167</v>
      </c>
    </row>
    <row r="14" spans="2:2" x14ac:dyDescent="0.35">
      <c r="B14" t="s">
        <v>168</v>
      </c>
    </row>
    <row r="15" spans="2:2" x14ac:dyDescent="0.35">
      <c r="B15" t="s">
        <v>169</v>
      </c>
    </row>
    <row r="16" spans="2:2" x14ac:dyDescent="0.35">
      <c r="B16" t="s">
        <v>170</v>
      </c>
    </row>
    <row r="18" spans="2:12" x14ac:dyDescent="0.35">
      <c r="B18" s="4" t="s">
        <v>235</v>
      </c>
    </row>
    <row r="19" spans="2:12" x14ac:dyDescent="0.35">
      <c r="B19" t="s">
        <v>234</v>
      </c>
    </row>
    <row r="20" spans="2:12" x14ac:dyDescent="0.35">
      <c r="B20" t="s">
        <v>211</v>
      </c>
    </row>
    <row r="21" spans="2:12" x14ac:dyDescent="0.35">
      <c r="B21" t="s">
        <v>236</v>
      </c>
    </row>
    <row r="22" spans="2:12" x14ac:dyDescent="0.35">
      <c r="B22" t="s">
        <v>237</v>
      </c>
    </row>
    <row r="25" spans="2:12" x14ac:dyDescent="0.35">
      <c r="B25" s="4" t="s">
        <v>172</v>
      </c>
    </row>
    <row r="26" spans="2:12" ht="16" thickBot="1" x14ac:dyDescent="0.4">
      <c r="B26" s="31"/>
      <c r="C26" s="31"/>
      <c r="D26" s="31"/>
      <c r="E26" s="31"/>
      <c r="F26" s="31"/>
      <c r="G26" s="31"/>
      <c r="H26" s="31"/>
      <c r="I26" s="31"/>
      <c r="J26" s="31"/>
      <c r="K26" s="31"/>
      <c r="L26" s="31"/>
    </row>
    <row r="27" spans="2:12" x14ac:dyDescent="0.35">
      <c r="B27" s="57" t="s">
        <v>173</v>
      </c>
      <c r="C27" s="58"/>
      <c r="D27" t="s">
        <v>174</v>
      </c>
      <c r="H27" s="13"/>
      <c r="L27" s="26"/>
    </row>
    <row r="28" spans="2:12" x14ac:dyDescent="0.35">
      <c r="B28" s="57" t="s">
        <v>175</v>
      </c>
      <c r="C28" s="58"/>
      <c r="D28" t="s">
        <v>176</v>
      </c>
      <c r="H28" s="13"/>
      <c r="L28" s="26"/>
    </row>
    <row r="29" spans="2:12" x14ac:dyDescent="0.35">
      <c r="B29" s="57" t="s">
        <v>177</v>
      </c>
      <c r="C29" s="58"/>
      <c r="D29" t="s">
        <v>178</v>
      </c>
      <c r="G29" s="25" t="s">
        <v>179</v>
      </c>
      <c r="H29" s="20" t="s">
        <v>180</v>
      </c>
      <c r="L29" s="26"/>
    </row>
    <row r="30" spans="2:12" x14ac:dyDescent="0.35">
      <c r="B30" s="57" t="s">
        <v>181</v>
      </c>
      <c r="C30" s="58"/>
      <c r="D30" s="27" t="s">
        <v>182</v>
      </c>
      <c r="G30" s="25" t="s">
        <v>183</v>
      </c>
      <c r="H30" s="28" t="s">
        <v>184</v>
      </c>
      <c r="L30" s="26"/>
    </row>
    <row r="31" spans="2:12" ht="16" thickBot="1" x14ac:dyDescent="0.4">
      <c r="B31" s="29"/>
      <c r="C31" s="30"/>
      <c r="D31" s="31"/>
      <c r="E31" s="31"/>
      <c r="F31" s="31"/>
      <c r="G31" s="31"/>
      <c r="H31" s="30"/>
      <c r="I31" s="31"/>
      <c r="J31" s="31"/>
      <c r="K31" s="31"/>
      <c r="L31" s="32"/>
    </row>
    <row r="32" spans="2:12" ht="29.5" thickBot="1" x14ac:dyDescent="0.4">
      <c r="B32" s="33" t="s">
        <v>185</v>
      </c>
      <c r="C32" s="34" t="s">
        <v>186</v>
      </c>
      <c r="D32" s="59" t="s">
        <v>187</v>
      </c>
      <c r="E32" s="55"/>
      <c r="F32" s="55"/>
      <c r="G32" s="56"/>
      <c r="H32" s="33" t="s">
        <v>188</v>
      </c>
      <c r="I32" s="55" t="s">
        <v>189</v>
      </c>
      <c r="J32" s="55"/>
      <c r="K32" s="55"/>
      <c r="L32" s="56"/>
    </row>
    <row r="33" spans="2:12" ht="30.5" customHeight="1" x14ac:dyDescent="0.35">
      <c r="B33" s="35">
        <v>1</v>
      </c>
      <c r="C33" s="36" t="s">
        <v>190</v>
      </c>
      <c r="D33" s="52" t="s">
        <v>191</v>
      </c>
      <c r="E33" s="53"/>
      <c r="F33" s="53"/>
      <c r="G33" s="54"/>
      <c r="H33" s="37">
        <v>45240</v>
      </c>
      <c r="I33" s="53" t="s">
        <v>192</v>
      </c>
      <c r="J33" s="53"/>
      <c r="K33" s="53"/>
      <c r="L33" s="54"/>
    </row>
    <row r="34" spans="2:12" ht="36" customHeight="1" x14ac:dyDescent="0.35">
      <c r="B34" s="38">
        <v>2</v>
      </c>
      <c r="C34" s="13" t="s">
        <v>190</v>
      </c>
      <c r="D34" s="47" t="s">
        <v>193</v>
      </c>
      <c r="E34" s="48"/>
      <c r="F34" s="48"/>
      <c r="G34" s="49"/>
      <c r="H34" s="39">
        <v>45240</v>
      </c>
      <c r="I34" s="48" t="s">
        <v>194</v>
      </c>
      <c r="J34" s="48"/>
      <c r="K34" s="48"/>
      <c r="L34" s="49"/>
    </row>
    <row r="35" spans="2:12" ht="84" customHeight="1" x14ac:dyDescent="0.35">
      <c r="B35" s="38">
        <v>3</v>
      </c>
      <c r="C35" s="13" t="s">
        <v>190</v>
      </c>
      <c r="D35" s="47" t="s">
        <v>195</v>
      </c>
      <c r="E35" s="48"/>
      <c r="F35" s="48"/>
      <c r="G35" s="49"/>
      <c r="H35" s="39">
        <v>45240</v>
      </c>
      <c r="I35" s="48" t="s">
        <v>196</v>
      </c>
      <c r="J35" s="48"/>
      <c r="K35" s="48"/>
      <c r="L35" s="49"/>
    </row>
    <row r="36" spans="2:12" ht="65" customHeight="1" x14ac:dyDescent="0.35">
      <c r="B36" s="38">
        <v>4</v>
      </c>
      <c r="C36" s="13" t="s">
        <v>190</v>
      </c>
      <c r="D36" s="47" t="s">
        <v>197</v>
      </c>
      <c r="E36" s="48"/>
      <c r="F36" s="48"/>
      <c r="G36" s="49"/>
      <c r="H36" s="39">
        <v>45240</v>
      </c>
      <c r="I36" s="48" t="s">
        <v>198</v>
      </c>
      <c r="J36" s="48"/>
      <c r="K36" s="48"/>
      <c r="L36" s="49"/>
    </row>
    <row r="37" spans="2:12" ht="101.5" customHeight="1" x14ac:dyDescent="0.35">
      <c r="B37" s="38">
        <v>5</v>
      </c>
      <c r="C37" s="13" t="s">
        <v>190</v>
      </c>
      <c r="D37" s="47" t="s">
        <v>199</v>
      </c>
      <c r="E37" s="48"/>
      <c r="F37" s="48"/>
      <c r="G37" s="49"/>
      <c r="H37" s="39">
        <v>45240</v>
      </c>
      <c r="I37" s="48" t="s">
        <v>200</v>
      </c>
      <c r="J37" s="48"/>
      <c r="K37" s="48"/>
      <c r="L37" s="49"/>
    </row>
    <row r="38" spans="2:12" ht="41.5" customHeight="1" x14ac:dyDescent="0.35">
      <c r="B38" s="38">
        <v>6</v>
      </c>
      <c r="C38" s="13" t="s">
        <v>190</v>
      </c>
      <c r="D38" s="47" t="s">
        <v>201</v>
      </c>
      <c r="E38" s="48"/>
      <c r="F38" s="48"/>
      <c r="G38" s="49"/>
      <c r="H38" s="39">
        <v>45240</v>
      </c>
      <c r="I38" s="48" t="s">
        <v>202</v>
      </c>
      <c r="J38" s="48"/>
      <c r="K38" s="48"/>
      <c r="L38" s="49"/>
    </row>
    <row r="39" spans="2:12" ht="41" customHeight="1" x14ac:dyDescent="0.35">
      <c r="B39" s="38">
        <v>7</v>
      </c>
      <c r="C39" s="13" t="s">
        <v>190</v>
      </c>
      <c r="D39" s="47" t="s">
        <v>203</v>
      </c>
      <c r="E39" s="48"/>
      <c r="F39" s="48"/>
      <c r="G39" s="49"/>
      <c r="H39" s="39">
        <v>45240</v>
      </c>
      <c r="I39" s="48" t="s">
        <v>204</v>
      </c>
      <c r="J39" s="48"/>
      <c r="K39" s="48"/>
      <c r="L39" s="49"/>
    </row>
    <row r="40" spans="2:12" ht="53.5" customHeight="1" x14ac:dyDescent="0.35">
      <c r="B40" s="38">
        <v>8</v>
      </c>
      <c r="C40" s="13" t="s">
        <v>190</v>
      </c>
      <c r="D40" s="47" t="s">
        <v>205</v>
      </c>
      <c r="E40" s="48"/>
      <c r="F40" s="48"/>
      <c r="G40" s="49"/>
      <c r="H40" s="39">
        <v>45240</v>
      </c>
      <c r="I40" s="48" t="s">
        <v>206</v>
      </c>
      <c r="J40" s="48"/>
      <c r="K40" s="48"/>
      <c r="L40" s="49"/>
    </row>
    <row r="41" spans="2:12" x14ac:dyDescent="0.35">
      <c r="B41" s="38"/>
      <c r="C41" s="13"/>
      <c r="D41" s="47"/>
      <c r="E41" s="48"/>
      <c r="F41" s="48"/>
      <c r="G41" s="49"/>
      <c r="H41" s="38"/>
      <c r="I41" s="50"/>
      <c r="J41" s="50"/>
      <c r="K41" s="50"/>
      <c r="L41" s="51"/>
    </row>
    <row r="42" spans="2:12" ht="16" thickBot="1" x14ac:dyDescent="0.4">
      <c r="B42" s="29"/>
      <c r="C42" s="30"/>
      <c r="D42" s="44"/>
      <c r="E42" s="45"/>
      <c r="F42" s="45"/>
      <c r="G42" s="46"/>
      <c r="H42" s="40"/>
      <c r="I42" s="45"/>
      <c r="J42" s="45"/>
      <c r="K42" s="45"/>
      <c r="L42" s="46"/>
    </row>
  </sheetData>
  <mergeCells count="26">
    <mergeCell ref="I32:L32"/>
    <mergeCell ref="B27:C27"/>
    <mergeCell ref="B28:C28"/>
    <mergeCell ref="B29:C29"/>
    <mergeCell ref="B30:C30"/>
    <mergeCell ref="D32:G32"/>
    <mergeCell ref="D33:G33"/>
    <mergeCell ref="I33:L33"/>
    <mergeCell ref="D34:G34"/>
    <mergeCell ref="I34:L34"/>
    <mergeCell ref="D35:G35"/>
    <mergeCell ref="I35:L35"/>
    <mergeCell ref="D36:G36"/>
    <mergeCell ref="I36:L36"/>
    <mergeCell ref="D37:G37"/>
    <mergeCell ref="I37:L37"/>
    <mergeCell ref="D38:G38"/>
    <mergeCell ref="I38:L38"/>
    <mergeCell ref="D42:G42"/>
    <mergeCell ref="I42:L42"/>
    <mergeCell ref="D39:G39"/>
    <mergeCell ref="I39:L39"/>
    <mergeCell ref="D40:G40"/>
    <mergeCell ref="I40:L40"/>
    <mergeCell ref="D41:G41"/>
    <mergeCell ref="I41:L41"/>
  </mergeCells>
  <hyperlinks>
    <hyperlink ref="D30" r:id="rId1" xr:uid="{573CEA97-8F12-4932-8C36-9EC30327302A}"/>
    <hyperlink ref="H30" r:id="rId2" xr:uid="{24F8FB50-DD6A-4FD8-9FA9-319BE646A280}"/>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8"/>
  <sheetViews>
    <sheetView tabSelected="1" zoomScale="90" zoomScaleNormal="90" workbookViewId="0">
      <selection activeCell="D2" sqref="D2"/>
    </sheetView>
  </sheetViews>
  <sheetFormatPr defaultRowHeight="15.5" x14ac:dyDescent="0.35"/>
  <cols>
    <col min="1" max="1" width="3" customWidth="1"/>
    <col min="2" max="2" width="8.61328125" customWidth="1"/>
    <col min="3" max="3" width="30.53515625" bestFit="1" customWidth="1"/>
    <col min="4" max="4" width="15.921875" customWidth="1"/>
    <col min="5" max="6" width="18" customWidth="1"/>
  </cols>
  <sheetData>
    <row r="1" spans="2:6" x14ac:dyDescent="0.35">
      <c r="B1" s="14"/>
      <c r="C1" s="14"/>
      <c r="D1" s="14"/>
      <c r="E1" s="14"/>
      <c r="F1" s="14"/>
    </row>
    <row r="2" spans="2:6" ht="62" x14ac:dyDescent="0.35">
      <c r="B2" s="23" t="s">
        <v>214</v>
      </c>
      <c r="C2" s="23" t="s">
        <v>213</v>
      </c>
      <c r="D2" s="23" t="s">
        <v>239</v>
      </c>
      <c r="E2" s="23" t="s">
        <v>238</v>
      </c>
      <c r="F2" s="60" t="s">
        <v>233</v>
      </c>
    </row>
    <row r="3" spans="2:6" x14ac:dyDescent="0.35">
      <c r="B3" s="8">
        <v>0</v>
      </c>
      <c r="C3" s="41" t="s">
        <v>16</v>
      </c>
      <c r="D3" s="2">
        <f>'0 Facilitating Works'!F8</f>
        <v>147</v>
      </c>
      <c r="E3" s="2">
        <f>SUM(D3*0.85)</f>
        <v>124.95</v>
      </c>
      <c r="F3" s="2">
        <f>SUM(E3/332)*391</f>
        <v>147.15496987951809</v>
      </c>
    </row>
    <row r="4" spans="2:6" x14ac:dyDescent="0.35">
      <c r="B4" s="8">
        <v>1</v>
      </c>
      <c r="C4" s="41" t="s">
        <v>24</v>
      </c>
      <c r="D4" s="2">
        <f>'1 Substructure'!F10</f>
        <v>238845</v>
      </c>
      <c r="E4" s="2">
        <f t="shared" ref="E4:E16" si="0">SUM(D4*0.85)</f>
        <v>203018.25</v>
      </c>
      <c r="F4" s="2">
        <f t="shared" ref="F4:F16" si="1">SUM(E4/332)*391</f>
        <v>239096.79442771085</v>
      </c>
    </row>
    <row r="5" spans="2:6" x14ac:dyDescent="0.35">
      <c r="B5" s="8">
        <v>2</v>
      </c>
      <c r="C5" s="41" t="s">
        <v>215</v>
      </c>
      <c r="D5" s="2">
        <f>'2 Superstructure'!F20</f>
        <v>3628860</v>
      </c>
      <c r="E5" s="2">
        <f t="shared" si="0"/>
        <v>3084531</v>
      </c>
      <c r="F5" s="2">
        <f>SUM(E5/332)*391</f>
        <v>3632685.6054216865</v>
      </c>
    </row>
    <row r="6" spans="2:6" x14ac:dyDescent="0.35">
      <c r="B6" s="8">
        <v>3</v>
      </c>
      <c r="C6" s="41" t="s">
        <v>40</v>
      </c>
      <c r="D6" s="2">
        <f>'3 Internal Finishes'!F11</f>
        <v>710812.5</v>
      </c>
      <c r="E6" s="2">
        <f t="shared" si="0"/>
        <v>604190.625</v>
      </c>
      <c r="F6" s="2">
        <f t="shared" si="1"/>
        <v>711561.85052710841</v>
      </c>
    </row>
    <row r="7" spans="2:6" x14ac:dyDescent="0.35">
      <c r="B7" s="8">
        <v>4</v>
      </c>
      <c r="C7" s="41" t="s">
        <v>216</v>
      </c>
      <c r="D7" s="2">
        <f>'4 FFE'!F6</f>
        <v>1282500</v>
      </c>
      <c r="E7" s="2">
        <f t="shared" si="0"/>
        <v>1090125</v>
      </c>
      <c r="F7" s="2">
        <f t="shared" si="1"/>
        <v>1283852.0331325301</v>
      </c>
    </row>
    <row r="8" spans="2:6" x14ac:dyDescent="0.35">
      <c r="B8" s="8">
        <v>5</v>
      </c>
      <c r="C8" s="41" t="s">
        <v>27</v>
      </c>
      <c r="D8" s="2">
        <f>'5 Services'!F18</f>
        <v>3687650</v>
      </c>
      <c r="E8" s="2">
        <f t="shared" si="0"/>
        <v>3134502.5</v>
      </c>
      <c r="F8" s="2">
        <f t="shared" si="1"/>
        <v>3691537.5828313255</v>
      </c>
    </row>
    <row r="9" spans="2:6" x14ac:dyDescent="0.35">
      <c r="B9" s="8">
        <v>6</v>
      </c>
      <c r="C9" s="41" t="s">
        <v>217</v>
      </c>
      <c r="D9" s="2">
        <f>'6 Prefab Build &amp; Units'!F6</f>
        <v>0</v>
      </c>
      <c r="E9" s="2">
        <f t="shared" si="0"/>
        <v>0</v>
      </c>
      <c r="F9" s="42" t="s">
        <v>212</v>
      </c>
    </row>
    <row r="10" spans="2:6" x14ac:dyDescent="0.35">
      <c r="B10" s="8">
        <v>7</v>
      </c>
      <c r="C10" s="41" t="s">
        <v>218</v>
      </c>
      <c r="D10" s="2">
        <f>'7 Work to Exist Buildings'!F6</f>
        <v>0</v>
      </c>
      <c r="E10" s="2">
        <f t="shared" si="0"/>
        <v>0</v>
      </c>
      <c r="F10" s="42" t="s">
        <v>212</v>
      </c>
    </row>
    <row r="11" spans="2:6" x14ac:dyDescent="0.35">
      <c r="B11" s="8">
        <v>8</v>
      </c>
      <c r="C11" s="41" t="s">
        <v>37</v>
      </c>
      <c r="D11" s="2">
        <f>'8 External Works'!F9</f>
        <v>104015</v>
      </c>
      <c r="E11" s="2">
        <f t="shared" si="0"/>
        <v>88412.75</v>
      </c>
      <c r="F11" s="2">
        <f t="shared" si="1"/>
        <v>104124.65436746988</v>
      </c>
    </row>
    <row r="12" spans="2:6" x14ac:dyDescent="0.35">
      <c r="B12" s="8">
        <v>9</v>
      </c>
      <c r="C12" s="41" t="s">
        <v>219</v>
      </c>
      <c r="D12" s="2">
        <f>'9 Main Contractor Prelims'!E4</f>
        <v>965282.95</v>
      </c>
      <c r="E12" s="2">
        <f t="shared" si="0"/>
        <v>820490.50749999995</v>
      </c>
      <c r="F12" s="2">
        <f t="shared" si="1"/>
        <v>966300.56756777095</v>
      </c>
    </row>
    <row r="13" spans="2:6" x14ac:dyDescent="0.35">
      <c r="B13" s="8">
        <v>10</v>
      </c>
      <c r="C13" s="41" t="s">
        <v>220</v>
      </c>
      <c r="D13" s="2">
        <f>'10 Main Contractor OH&amp;P'!E4</f>
        <v>1592716.8674999999</v>
      </c>
      <c r="E13" s="2">
        <f t="shared" si="0"/>
        <v>1353809.3373749999</v>
      </c>
      <c r="F13" s="2">
        <f t="shared" si="1"/>
        <v>1594395.9364868221</v>
      </c>
    </row>
    <row r="14" spans="2:6" x14ac:dyDescent="0.35">
      <c r="B14" s="8">
        <v>11</v>
      </c>
      <c r="C14" s="41" t="s">
        <v>90</v>
      </c>
      <c r="D14" s="2">
        <f>'11 Project_design fees'!E4</f>
        <v>1592716.8674999999</v>
      </c>
      <c r="E14" s="2">
        <f t="shared" si="0"/>
        <v>1353809.3373749999</v>
      </c>
      <c r="F14" s="2">
        <f t="shared" si="1"/>
        <v>1594395.9364868221</v>
      </c>
    </row>
    <row r="15" spans="2:6" x14ac:dyDescent="0.35">
      <c r="B15" s="8">
        <v>12</v>
      </c>
      <c r="C15" s="41" t="s">
        <v>222</v>
      </c>
      <c r="D15" s="2">
        <f>'12 Other Dev_Proj Costs'!E4</f>
        <v>0</v>
      </c>
      <c r="E15" s="2">
        <f t="shared" si="0"/>
        <v>0</v>
      </c>
      <c r="F15" s="42" t="s">
        <v>212</v>
      </c>
    </row>
    <row r="16" spans="2:6" x14ac:dyDescent="0.35">
      <c r="B16" s="8">
        <v>13</v>
      </c>
      <c r="C16" s="41" t="s">
        <v>221</v>
      </c>
      <c r="D16" s="2">
        <f>'13 Risks'!E4</f>
        <v>1380354.6184999999</v>
      </c>
      <c r="E16" s="2">
        <f t="shared" si="0"/>
        <v>1173301.4257249997</v>
      </c>
      <c r="F16" s="2">
        <f t="shared" si="1"/>
        <v>1381809.8116219125</v>
      </c>
    </row>
    <row r="17" spans="2:6" ht="9" customHeight="1" x14ac:dyDescent="0.35">
      <c r="B17" s="8"/>
      <c r="C17" s="8"/>
      <c r="D17" s="2"/>
      <c r="E17" s="2"/>
      <c r="F17" s="2"/>
    </row>
    <row r="18" spans="2:6" x14ac:dyDescent="0.35">
      <c r="B18" s="21" t="s">
        <v>0</v>
      </c>
      <c r="C18" s="21"/>
      <c r="D18" s="12"/>
      <c r="F18" s="24">
        <f>SUM(F3:F16)</f>
        <v>15199907.927841036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
  <sheetViews>
    <sheetView zoomScale="50" zoomScaleNormal="50" workbookViewId="0">
      <selection activeCell="I22" sqref="I22"/>
    </sheetView>
  </sheetViews>
  <sheetFormatPr defaultRowHeight="15.5" x14ac:dyDescent="0.35"/>
  <cols>
    <col min="2" max="2" width="43.15234375" bestFit="1" customWidth="1"/>
    <col min="3" max="3" width="20.07421875" bestFit="1" customWidth="1"/>
    <col min="5" max="5" width="12.84375" bestFit="1" customWidth="1"/>
    <col min="7" max="7" width="26.84375" bestFit="1" customWidth="1"/>
  </cols>
  <sheetData>
    <row r="1" spans="1:7" x14ac:dyDescent="0.35">
      <c r="A1" s="4" t="s">
        <v>16</v>
      </c>
      <c r="B1" s="4"/>
    </row>
    <row r="4" spans="1:7" x14ac:dyDescent="0.35">
      <c r="A4" s="8" t="s">
        <v>19</v>
      </c>
      <c r="B4" s="8" t="s">
        <v>22</v>
      </c>
      <c r="C4" s="8" t="s">
        <v>20</v>
      </c>
      <c r="D4" s="8" t="s">
        <v>21</v>
      </c>
      <c r="E4" s="8" t="s">
        <v>4</v>
      </c>
      <c r="F4" s="8" t="s">
        <v>0</v>
      </c>
      <c r="G4" s="8" t="s">
        <v>13</v>
      </c>
    </row>
    <row r="5" spans="1:7" ht="51.5" customHeight="1" x14ac:dyDescent="0.35">
      <c r="A5" t="s">
        <v>66</v>
      </c>
      <c r="B5" s="3" t="s">
        <v>17</v>
      </c>
      <c r="C5">
        <v>1650</v>
      </c>
      <c r="D5" s="1" t="s">
        <v>7</v>
      </c>
      <c r="E5" s="2">
        <v>0</v>
      </c>
      <c r="F5" s="2">
        <f>SUM(E5*C5)</f>
        <v>0</v>
      </c>
      <c r="G5" s="3" t="s">
        <v>232</v>
      </c>
    </row>
    <row r="6" spans="1:7" ht="62" x14ac:dyDescent="0.35">
      <c r="A6" t="s">
        <v>70</v>
      </c>
      <c r="B6" t="s">
        <v>18</v>
      </c>
      <c r="C6" s="3">
        <v>14</v>
      </c>
      <c r="D6" s="1" t="s">
        <v>23</v>
      </c>
      <c r="E6" s="2">
        <v>10.5</v>
      </c>
      <c r="F6" s="2">
        <f>SUM(E6*C6)</f>
        <v>147</v>
      </c>
      <c r="G6" s="3" t="s">
        <v>231</v>
      </c>
    </row>
    <row r="8" spans="1:7" x14ac:dyDescent="0.35">
      <c r="C8" s="22" t="s">
        <v>0</v>
      </c>
      <c r="F8" s="2">
        <f>SUM(F5:F6)</f>
        <v>147</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
  <sheetViews>
    <sheetView zoomScale="70" zoomScaleNormal="70" workbookViewId="0">
      <selection activeCell="B12" sqref="B12"/>
    </sheetView>
  </sheetViews>
  <sheetFormatPr defaultRowHeight="15.5" x14ac:dyDescent="0.35"/>
  <cols>
    <col min="2" max="2" width="37.15234375" customWidth="1"/>
    <col min="5" max="5" width="14.69140625" customWidth="1"/>
    <col min="6" max="6" width="15.23046875" customWidth="1"/>
    <col min="7" max="7" width="18.3828125" customWidth="1"/>
  </cols>
  <sheetData>
    <row r="1" spans="1:7" x14ac:dyDescent="0.35">
      <c r="A1" s="4" t="s">
        <v>24</v>
      </c>
    </row>
    <row r="3" spans="1:7" x14ac:dyDescent="0.35">
      <c r="A3" s="8" t="s">
        <v>19</v>
      </c>
      <c r="B3" s="8" t="s">
        <v>22</v>
      </c>
      <c r="C3" s="8" t="s">
        <v>20</v>
      </c>
      <c r="D3" s="8" t="s">
        <v>21</v>
      </c>
      <c r="E3" s="8" t="s">
        <v>4</v>
      </c>
      <c r="F3" s="8" t="s">
        <v>0</v>
      </c>
      <c r="G3" s="8" t="s">
        <v>13</v>
      </c>
    </row>
    <row r="4" spans="1:7" ht="46.5" x14ac:dyDescent="0.35">
      <c r="A4" t="s">
        <v>61</v>
      </c>
      <c r="B4" s="3" t="s">
        <v>42</v>
      </c>
      <c r="C4" s="13">
        <v>100</v>
      </c>
      <c r="D4" s="13" t="s">
        <v>45</v>
      </c>
      <c r="E4" s="16">
        <v>11.3</v>
      </c>
      <c r="F4" s="16">
        <f>SUM(E4*C4)</f>
        <v>1130</v>
      </c>
      <c r="G4" s="3" t="s">
        <v>228</v>
      </c>
    </row>
    <row r="5" spans="1:7" ht="62" x14ac:dyDescent="0.35">
      <c r="A5" t="s">
        <v>67</v>
      </c>
      <c r="B5" s="3" t="s">
        <v>43</v>
      </c>
      <c r="C5" s="13">
        <v>1</v>
      </c>
      <c r="D5" s="13" t="s">
        <v>44</v>
      </c>
      <c r="E5" s="16">
        <v>19000</v>
      </c>
      <c r="F5" s="16">
        <f>SUM(E5*C5)</f>
        <v>19000</v>
      </c>
    </row>
    <row r="6" spans="1:7" ht="62" x14ac:dyDescent="0.35">
      <c r="A6" t="s">
        <v>68</v>
      </c>
      <c r="B6" s="3" t="s">
        <v>46</v>
      </c>
      <c r="C6" s="13">
        <v>39</v>
      </c>
      <c r="D6" s="13" t="s">
        <v>3</v>
      </c>
      <c r="E6" s="16">
        <v>2775</v>
      </c>
      <c r="F6" s="16">
        <f>SUM(E6*C6)</f>
        <v>108225</v>
      </c>
      <c r="G6" s="3" t="s">
        <v>47</v>
      </c>
    </row>
    <row r="7" spans="1:7" ht="108.5" x14ac:dyDescent="0.35">
      <c r="A7" t="s">
        <v>69</v>
      </c>
      <c r="B7" s="3" t="s">
        <v>48</v>
      </c>
      <c r="C7" s="13">
        <v>39</v>
      </c>
      <c r="D7" s="13" t="s">
        <v>3</v>
      </c>
      <c r="E7" s="16">
        <v>910</v>
      </c>
      <c r="F7" s="16">
        <f t="shared" ref="F7" si="0">SUM(E7*C7)</f>
        <v>35490</v>
      </c>
    </row>
    <row r="8" spans="1:7" ht="46.5" x14ac:dyDescent="0.35">
      <c r="A8" t="s">
        <v>71</v>
      </c>
      <c r="B8" s="3" t="s">
        <v>49</v>
      </c>
      <c r="C8" s="13">
        <v>500</v>
      </c>
      <c r="D8" s="13" t="s">
        <v>23</v>
      </c>
      <c r="E8" s="16">
        <v>150</v>
      </c>
      <c r="F8" s="16">
        <f t="shared" ref="F8" si="1">SUM(E8*C8)</f>
        <v>75000</v>
      </c>
    </row>
    <row r="9" spans="1:7" x14ac:dyDescent="0.35">
      <c r="E9" s="2"/>
      <c r="F9" s="2"/>
    </row>
    <row r="10" spans="1:7" x14ac:dyDescent="0.35">
      <c r="B10" s="11" t="s">
        <v>0</v>
      </c>
      <c r="E10" s="2"/>
      <c r="F10" s="12">
        <f>SUM(F4:F9)</f>
        <v>238845</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0"/>
  <sheetViews>
    <sheetView topLeftCell="A11" zoomScale="70" zoomScaleNormal="70" workbookViewId="0">
      <selection activeCell="C4" sqref="C4"/>
    </sheetView>
  </sheetViews>
  <sheetFormatPr defaultRowHeight="15.5" x14ac:dyDescent="0.35"/>
  <cols>
    <col min="2" max="2" width="36.3828125" customWidth="1"/>
    <col min="5" max="5" width="11.15234375" bestFit="1" customWidth="1"/>
    <col min="6" max="6" width="16" customWidth="1"/>
    <col min="7" max="7" width="27.765625" style="18" customWidth="1"/>
  </cols>
  <sheetData>
    <row r="1" spans="1:7" x14ac:dyDescent="0.35">
      <c r="A1" s="4" t="s">
        <v>41</v>
      </c>
    </row>
    <row r="3" spans="1:7" x14ac:dyDescent="0.35">
      <c r="A3" s="8" t="s">
        <v>19</v>
      </c>
      <c r="B3" s="8" t="s">
        <v>22</v>
      </c>
      <c r="C3" s="8" t="s">
        <v>20</v>
      </c>
      <c r="D3" s="8" t="s">
        <v>21</v>
      </c>
      <c r="E3" s="8" t="s">
        <v>4</v>
      </c>
      <c r="F3" s="8" t="s">
        <v>0</v>
      </c>
      <c r="G3" s="21" t="s">
        <v>13</v>
      </c>
    </row>
    <row r="4" spans="1:7" ht="93" x14ac:dyDescent="0.35">
      <c r="A4" t="s">
        <v>61</v>
      </c>
      <c r="B4" s="17" t="s">
        <v>107</v>
      </c>
      <c r="C4" s="13">
        <v>5750</v>
      </c>
      <c r="D4" s="13" t="s">
        <v>7</v>
      </c>
      <c r="E4" s="15">
        <v>180</v>
      </c>
      <c r="F4" s="15">
        <f>SUM(E4*C4)</f>
        <v>1035000</v>
      </c>
      <c r="G4" s="17" t="s">
        <v>229</v>
      </c>
    </row>
    <row r="5" spans="1:7" ht="62" x14ac:dyDescent="0.35">
      <c r="A5" t="s">
        <v>60</v>
      </c>
      <c r="B5" s="17" t="s">
        <v>207</v>
      </c>
      <c r="C5" s="13">
        <v>4750</v>
      </c>
      <c r="D5" s="13" t="s">
        <v>7</v>
      </c>
      <c r="E5" s="15">
        <v>100</v>
      </c>
      <c r="F5" s="15">
        <f>SUM(E5*C5)</f>
        <v>475000</v>
      </c>
    </row>
    <row r="6" spans="1:7" ht="62" x14ac:dyDescent="0.35">
      <c r="A6" t="s">
        <v>59</v>
      </c>
      <c r="B6" s="17" t="s">
        <v>108</v>
      </c>
      <c r="C6" s="14">
        <v>1000</v>
      </c>
      <c r="D6" s="13" t="s">
        <v>7</v>
      </c>
      <c r="E6" s="15">
        <v>77</v>
      </c>
      <c r="F6" s="15">
        <f>SUM(E6*C6)</f>
        <v>77000</v>
      </c>
      <c r="G6" s="17" t="s">
        <v>111</v>
      </c>
    </row>
    <row r="7" spans="1:7" ht="124" x14ac:dyDescent="0.35">
      <c r="A7" t="s">
        <v>62</v>
      </c>
      <c r="B7" s="17" t="s">
        <v>64</v>
      </c>
      <c r="C7" s="14">
        <v>170</v>
      </c>
      <c r="D7" s="13" t="s">
        <v>23</v>
      </c>
      <c r="E7" s="15">
        <v>94</v>
      </c>
      <c r="F7" s="15">
        <f t="shared" ref="F7:F8" si="0">SUM(E7*C7)</f>
        <v>15980</v>
      </c>
      <c r="G7" s="17" t="s">
        <v>112</v>
      </c>
    </row>
    <row r="8" spans="1:7" ht="93" x14ac:dyDescent="0.35">
      <c r="A8" t="s">
        <v>63</v>
      </c>
      <c r="B8" s="17" t="s">
        <v>65</v>
      </c>
      <c r="C8" s="14">
        <v>120</v>
      </c>
      <c r="D8" s="13" t="s">
        <v>23</v>
      </c>
      <c r="E8" s="15">
        <v>57</v>
      </c>
      <c r="F8" s="15">
        <f t="shared" si="0"/>
        <v>6840</v>
      </c>
      <c r="G8" s="17" t="s">
        <v>113</v>
      </c>
    </row>
    <row r="9" spans="1:7" x14ac:dyDescent="0.35">
      <c r="A9" t="s">
        <v>58</v>
      </c>
      <c r="B9" s="18" t="s">
        <v>50</v>
      </c>
      <c r="C9" s="13">
        <v>8</v>
      </c>
      <c r="D9" s="13" t="s">
        <v>3</v>
      </c>
      <c r="E9" s="15">
        <v>18000</v>
      </c>
      <c r="F9" s="15">
        <f t="shared" ref="F9:F10" si="1">SUM(E9*C9)</f>
        <v>144000</v>
      </c>
      <c r="G9" s="17" t="s">
        <v>110</v>
      </c>
    </row>
    <row r="10" spans="1:7" ht="139.5" x14ac:dyDescent="0.35">
      <c r="A10" t="s">
        <v>57</v>
      </c>
      <c r="B10" s="18" t="s">
        <v>25</v>
      </c>
      <c r="C10" s="13">
        <v>2600</v>
      </c>
      <c r="D10" s="13" t="s">
        <v>7</v>
      </c>
      <c r="E10" s="15">
        <v>205</v>
      </c>
      <c r="F10" s="15">
        <f t="shared" si="1"/>
        <v>533000</v>
      </c>
      <c r="G10" s="17" t="s">
        <v>226</v>
      </c>
    </row>
    <row r="11" spans="1:7" ht="77.5" x14ac:dyDescent="0.35">
      <c r="A11" t="s">
        <v>114</v>
      </c>
      <c r="B11" s="18" t="s">
        <v>51</v>
      </c>
      <c r="C11" s="13">
        <v>146</v>
      </c>
      <c r="D11" s="13" t="s">
        <v>7</v>
      </c>
      <c r="E11" s="15">
        <v>590</v>
      </c>
      <c r="F11" s="15">
        <f>SUM(E11*C11)</f>
        <v>86140</v>
      </c>
      <c r="G11" s="17" t="s">
        <v>157</v>
      </c>
    </row>
    <row r="12" spans="1:7" ht="80" customHeight="1" x14ac:dyDescent="0.35">
      <c r="A12" t="s">
        <v>115</v>
      </c>
      <c r="B12" s="18" t="s">
        <v>51</v>
      </c>
      <c r="C12" s="13">
        <v>550</v>
      </c>
      <c r="D12" s="13" t="s">
        <v>7</v>
      </c>
      <c r="E12" s="15">
        <v>650</v>
      </c>
      <c r="F12" s="15">
        <f>SUM(E12*C12)</f>
        <v>357500</v>
      </c>
      <c r="G12" s="17" t="s">
        <v>116</v>
      </c>
    </row>
    <row r="13" spans="1:7" ht="62" x14ac:dyDescent="0.35">
      <c r="A13" t="s">
        <v>117</v>
      </c>
      <c r="B13" s="18" t="s">
        <v>52</v>
      </c>
      <c r="C13" s="13">
        <v>8</v>
      </c>
      <c r="D13" s="13" t="s">
        <v>3</v>
      </c>
      <c r="E13" s="15">
        <v>1225</v>
      </c>
      <c r="F13" s="15">
        <f t="shared" ref="F13:F15" si="2">SUM(E13*C13)</f>
        <v>9800</v>
      </c>
      <c r="G13" s="17" t="s">
        <v>119</v>
      </c>
    </row>
    <row r="14" spans="1:7" ht="62" x14ac:dyDescent="0.35">
      <c r="A14" t="s">
        <v>118</v>
      </c>
      <c r="B14" s="18" t="s">
        <v>52</v>
      </c>
      <c r="C14" s="13">
        <v>4</v>
      </c>
      <c r="D14" s="13" t="s">
        <v>3</v>
      </c>
      <c r="E14" s="15">
        <v>3800</v>
      </c>
      <c r="F14" s="15">
        <f t="shared" ref="F14" si="3">SUM(E14*C14)</f>
        <v>15200</v>
      </c>
      <c r="G14" s="17" t="s">
        <v>120</v>
      </c>
    </row>
    <row r="15" spans="1:7" ht="232.5" x14ac:dyDescent="0.35">
      <c r="A15" t="s">
        <v>54</v>
      </c>
      <c r="B15" s="18" t="s">
        <v>53</v>
      </c>
      <c r="C15" s="13">
        <v>1</v>
      </c>
      <c r="D15" s="13" t="s">
        <v>3</v>
      </c>
      <c r="E15" s="15">
        <v>11500</v>
      </c>
      <c r="F15" s="15">
        <f t="shared" si="2"/>
        <v>11500</v>
      </c>
      <c r="G15" s="17" t="s">
        <v>121</v>
      </c>
    </row>
    <row r="16" spans="1:7" ht="186" x14ac:dyDescent="0.35">
      <c r="A16" t="s">
        <v>55</v>
      </c>
      <c r="B16" s="18" t="s">
        <v>56</v>
      </c>
      <c r="C16" s="13">
        <v>6000</v>
      </c>
      <c r="D16" s="13" t="s">
        <v>7</v>
      </c>
      <c r="E16" s="15">
        <v>93</v>
      </c>
      <c r="F16" s="15">
        <f>SUM(E16*C16)</f>
        <v>558000</v>
      </c>
      <c r="G16" s="17" t="s">
        <v>122</v>
      </c>
    </row>
    <row r="17" spans="1:7" ht="124" x14ac:dyDescent="0.35">
      <c r="A17" t="s">
        <v>124</v>
      </c>
      <c r="B17" s="18" t="s">
        <v>125</v>
      </c>
      <c r="C17" s="13">
        <v>307</v>
      </c>
      <c r="D17" s="13" t="s">
        <v>3</v>
      </c>
      <c r="E17" s="15">
        <v>950</v>
      </c>
      <c r="F17" s="15">
        <f>SUM(E17*C17)</f>
        <v>291650</v>
      </c>
      <c r="G17" s="17" t="s">
        <v>127</v>
      </c>
    </row>
    <row r="18" spans="1:7" ht="124" x14ac:dyDescent="0.35">
      <c r="A18" t="s">
        <v>123</v>
      </c>
      <c r="B18" s="18" t="s">
        <v>126</v>
      </c>
      <c r="C18" s="13">
        <v>7</v>
      </c>
      <c r="D18" s="13" t="s">
        <v>3</v>
      </c>
      <c r="E18" s="15">
        <v>1750</v>
      </c>
      <c r="F18" s="15">
        <f t="shared" ref="F18" si="4">SUM(E18*C18)</f>
        <v>12250</v>
      </c>
      <c r="G18" s="17" t="s">
        <v>128</v>
      </c>
    </row>
    <row r="20" spans="1:7" x14ac:dyDescent="0.35">
      <c r="E20" s="4" t="s">
        <v>0</v>
      </c>
      <c r="F20" s="12">
        <f>SUM(F4:F19)</f>
        <v>3628860</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1"/>
  <sheetViews>
    <sheetView workbookViewId="0">
      <selection activeCell="C11" sqref="C11"/>
    </sheetView>
  </sheetViews>
  <sheetFormatPr defaultRowHeight="15.5" x14ac:dyDescent="0.35"/>
  <cols>
    <col min="2" max="2" width="32.61328125" style="13" customWidth="1"/>
    <col min="6" max="6" width="12.15234375" bestFit="1" customWidth="1"/>
    <col min="7" max="7" width="37" customWidth="1"/>
  </cols>
  <sheetData>
    <row r="1" spans="1:7" x14ac:dyDescent="0.35">
      <c r="A1" s="4" t="s">
        <v>40</v>
      </c>
    </row>
    <row r="3" spans="1:7" x14ac:dyDescent="0.35">
      <c r="A3" s="8" t="s">
        <v>19</v>
      </c>
      <c r="B3" s="21" t="s">
        <v>22</v>
      </c>
      <c r="C3" s="8" t="s">
        <v>20</v>
      </c>
      <c r="D3" s="8" t="s">
        <v>21</v>
      </c>
      <c r="E3" s="8" t="s">
        <v>4</v>
      </c>
      <c r="F3" s="8" t="s">
        <v>0</v>
      </c>
      <c r="G3" s="8" t="s">
        <v>13</v>
      </c>
    </row>
    <row r="4" spans="1:7" ht="31" x14ac:dyDescent="0.35">
      <c r="A4" t="s">
        <v>93</v>
      </c>
      <c r="B4" s="13" t="s">
        <v>99</v>
      </c>
      <c r="C4" s="13">
        <v>4750</v>
      </c>
      <c r="D4" s="13" t="s">
        <v>7</v>
      </c>
      <c r="E4" s="15">
        <v>23</v>
      </c>
      <c r="F4" s="15">
        <f t="shared" ref="F4:F9" si="0">SUM(E4*C4)</f>
        <v>109250</v>
      </c>
      <c r="G4" s="3" t="s">
        <v>129</v>
      </c>
    </row>
    <row r="5" spans="1:7" ht="31" x14ac:dyDescent="0.35">
      <c r="A5" t="s">
        <v>94</v>
      </c>
      <c r="B5" s="13" t="s">
        <v>100</v>
      </c>
      <c r="C5" s="13">
        <v>1500</v>
      </c>
      <c r="D5" s="13" t="s">
        <v>7</v>
      </c>
      <c r="E5" s="15">
        <v>32</v>
      </c>
      <c r="F5" s="15">
        <f t="shared" si="0"/>
        <v>48000</v>
      </c>
      <c r="G5" s="3" t="s">
        <v>130</v>
      </c>
    </row>
    <row r="6" spans="1:7" ht="68" customHeight="1" x14ac:dyDescent="0.35">
      <c r="A6" t="s">
        <v>95</v>
      </c>
      <c r="B6" s="13" t="s">
        <v>101</v>
      </c>
      <c r="C6" s="13">
        <v>4750</v>
      </c>
      <c r="D6" s="13" t="s">
        <v>7</v>
      </c>
      <c r="E6" s="15">
        <v>75</v>
      </c>
      <c r="F6" s="15">
        <f t="shared" si="0"/>
        <v>356250</v>
      </c>
      <c r="G6" s="17" t="s">
        <v>131</v>
      </c>
    </row>
    <row r="7" spans="1:7" ht="62" x14ac:dyDescent="0.35">
      <c r="A7" t="s">
        <v>96</v>
      </c>
      <c r="B7" s="13" t="s">
        <v>102</v>
      </c>
      <c r="C7" s="13">
        <v>1500</v>
      </c>
      <c r="D7" s="13" t="s">
        <v>7</v>
      </c>
      <c r="E7" s="15">
        <v>68</v>
      </c>
      <c r="F7" s="15">
        <f t="shared" si="0"/>
        <v>102000</v>
      </c>
      <c r="G7" s="3" t="s">
        <v>132</v>
      </c>
    </row>
    <row r="8" spans="1:7" ht="62" x14ac:dyDescent="0.35">
      <c r="A8" t="s">
        <v>97</v>
      </c>
      <c r="B8" s="13" t="s">
        <v>103</v>
      </c>
      <c r="C8" s="13">
        <v>4750</v>
      </c>
      <c r="D8" s="13" t="s">
        <v>7</v>
      </c>
      <c r="E8" s="15">
        <v>15.25</v>
      </c>
      <c r="F8" s="15">
        <f t="shared" si="0"/>
        <v>72437.5</v>
      </c>
      <c r="G8" s="3" t="s">
        <v>133</v>
      </c>
    </row>
    <row r="9" spans="1:7" ht="62" x14ac:dyDescent="0.35">
      <c r="A9" t="s">
        <v>98</v>
      </c>
      <c r="B9" s="13" t="s">
        <v>104</v>
      </c>
      <c r="C9" s="13">
        <v>1500</v>
      </c>
      <c r="D9" s="13" t="s">
        <v>7</v>
      </c>
      <c r="E9" s="15">
        <v>15.25</v>
      </c>
      <c r="F9" s="15">
        <f t="shared" si="0"/>
        <v>22875</v>
      </c>
      <c r="G9" s="3" t="s">
        <v>134</v>
      </c>
    </row>
    <row r="11" spans="1:7" x14ac:dyDescent="0.35">
      <c r="E11" s="4" t="s">
        <v>0</v>
      </c>
      <c r="F11" s="12">
        <f>SUM(F4:F10)</f>
        <v>710812.5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6"/>
  <sheetViews>
    <sheetView workbookViewId="0">
      <selection activeCell="A5" sqref="A5"/>
    </sheetView>
  </sheetViews>
  <sheetFormatPr defaultRowHeight="15.5" x14ac:dyDescent="0.35"/>
  <cols>
    <col min="2" max="2" width="22.4609375" customWidth="1"/>
    <col min="5" max="5" width="10.15234375" bestFit="1" customWidth="1"/>
    <col min="6" max="6" width="14.765625" bestFit="1" customWidth="1"/>
    <col min="7" max="7" width="18.53515625" customWidth="1"/>
  </cols>
  <sheetData>
    <row r="1" spans="1:7" x14ac:dyDescent="0.35">
      <c r="A1" s="4" t="s">
        <v>26</v>
      </c>
    </row>
    <row r="3" spans="1:7" x14ac:dyDescent="0.35">
      <c r="A3" s="8" t="s">
        <v>19</v>
      </c>
      <c r="B3" s="8" t="s">
        <v>22</v>
      </c>
      <c r="C3" s="8" t="s">
        <v>20</v>
      </c>
      <c r="D3" s="8" t="s">
        <v>21</v>
      </c>
      <c r="E3" s="8" t="s">
        <v>4</v>
      </c>
      <c r="F3" s="8" t="s">
        <v>0</v>
      </c>
      <c r="G3" s="8" t="s">
        <v>13</v>
      </c>
    </row>
    <row r="4" spans="1:7" ht="77.5" x14ac:dyDescent="0.35">
      <c r="A4" s="13" t="s">
        <v>209</v>
      </c>
      <c r="B4" s="3" t="s">
        <v>208</v>
      </c>
      <c r="C4" s="13">
        <v>135</v>
      </c>
      <c r="D4" s="13" t="s">
        <v>3</v>
      </c>
      <c r="E4" s="15">
        <v>9500</v>
      </c>
      <c r="F4" s="15">
        <f>SUM(E4*C4)</f>
        <v>1282500</v>
      </c>
      <c r="G4" s="14" t="s">
        <v>210</v>
      </c>
    </row>
    <row r="5" spans="1:7" x14ac:dyDescent="0.35">
      <c r="A5" t="s">
        <v>223</v>
      </c>
      <c r="D5" s="6"/>
      <c r="E5" s="2"/>
      <c r="F5" s="2"/>
    </row>
    <row r="6" spans="1:7" x14ac:dyDescent="0.35">
      <c r="C6" s="3"/>
      <c r="D6" s="6"/>
      <c r="E6" s="12" t="s">
        <v>0</v>
      </c>
      <c r="F6" s="12">
        <f>SUM(F4:F5)</f>
        <v>1282500</v>
      </c>
      <c r="G6" s="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8"/>
  <sheetViews>
    <sheetView workbookViewId="0">
      <selection activeCell="C5" sqref="C5"/>
    </sheetView>
  </sheetViews>
  <sheetFormatPr defaultRowHeight="15.5" x14ac:dyDescent="0.35"/>
  <cols>
    <col min="2" max="2" width="39.84375" style="18" bestFit="1" customWidth="1"/>
    <col min="4" max="4" width="10.23046875" customWidth="1"/>
    <col min="5" max="5" width="12.15234375" bestFit="1" customWidth="1"/>
    <col min="6" max="6" width="14.69140625" customWidth="1"/>
    <col min="7" max="7" width="36.53515625" customWidth="1"/>
  </cols>
  <sheetData>
    <row r="1" spans="1:7" x14ac:dyDescent="0.35">
      <c r="A1" s="4" t="s">
        <v>27</v>
      </c>
    </row>
    <row r="3" spans="1:7" x14ac:dyDescent="0.35">
      <c r="A3" s="8" t="s">
        <v>19</v>
      </c>
      <c r="B3" s="21" t="s">
        <v>22</v>
      </c>
      <c r="C3" s="8" t="s">
        <v>20</v>
      </c>
      <c r="D3" s="8" t="s">
        <v>21</v>
      </c>
      <c r="E3" s="8" t="s">
        <v>4</v>
      </c>
      <c r="F3" s="8" t="s">
        <v>0</v>
      </c>
      <c r="G3" s="8" t="s">
        <v>13</v>
      </c>
    </row>
    <row r="4" spans="1:7" x14ac:dyDescent="0.35">
      <c r="A4" t="s">
        <v>72</v>
      </c>
      <c r="B4" s="18" t="s">
        <v>28</v>
      </c>
      <c r="C4" s="13">
        <v>4750</v>
      </c>
      <c r="D4" s="13" t="s">
        <v>7</v>
      </c>
      <c r="E4" s="19">
        <v>57</v>
      </c>
      <c r="F4" s="19">
        <f>SUM(E4*C4)</f>
        <v>270750</v>
      </c>
      <c r="G4" s="3" t="s">
        <v>135</v>
      </c>
    </row>
    <row r="5" spans="1:7" x14ac:dyDescent="0.35">
      <c r="A5" t="s">
        <v>73</v>
      </c>
      <c r="B5" s="18" t="s">
        <v>29</v>
      </c>
      <c r="C5" s="13">
        <v>4750</v>
      </c>
      <c r="D5" s="13" t="s">
        <v>7</v>
      </c>
      <c r="E5" s="19">
        <v>67</v>
      </c>
      <c r="F5" s="19">
        <f t="shared" ref="F5:F15" si="0">SUM(E5*C5)</f>
        <v>318250</v>
      </c>
      <c r="G5" s="3" t="s">
        <v>135</v>
      </c>
    </row>
    <row r="6" spans="1:7" x14ac:dyDescent="0.35">
      <c r="A6" t="s">
        <v>140</v>
      </c>
      <c r="B6" s="18" t="s">
        <v>136</v>
      </c>
      <c r="C6" s="13">
        <v>4750</v>
      </c>
      <c r="D6" s="13" t="s">
        <v>7</v>
      </c>
      <c r="E6" s="19">
        <v>63</v>
      </c>
      <c r="F6" s="19">
        <f t="shared" si="0"/>
        <v>299250</v>
      </c>
      <c r="G6" t="s">
        <v>142</v>
      </c>
    </row>
    <row r="7" spans="1:7" x14ac:dyDescent="0.35">
      <c r="A7" t="s">
        <v>141</v>
      </c>
      <c r="B7" s="18" t="s">
        <v>137</v>
      </c>
      <c r="C7" s="13">
        <v>1500</v>
      </c>
      <c r="D7" s="13" t="s">
        <v>7</v>
      </c>
      <c r="E7" s="19">
        <v>7.85</v>
      </c>
      <c r="F7" s="19">
        <f t="shared" ref="F7:F8" si="1">SUM(E7*C7)</f>
        <v>11775</v>
      </c>
      <c r="G7" t="s">
        <v>142</v>
      </c>
    </row>
    <row r="8" spans="1:7" x14ac:dyDescent="0.35">
      <c r="A8" t="s">
        <v>138</v>
      </c>
      <c r="B8" s="18" t="s">
        <v>144</v>
      </c>
      <c r="C8" s="13">
        <v>4750</v>
      </c>
      <c r="D8" s="13" t="s">
        <v>7</v>
      </c>
      <c r="E8" s="19">
        <v>280</v>
      </c>
      <c r="F8" s="19">
        <f t="shared" si="1"/>
        <v>1330000</v>
      </c>
      <c r="G8" t="s">
        <v>142</v>
      </c>
    </row>
    <row r="9" spans="1:7" x14ac:dyDescent="0.35">
      <c r="A9" t="s">
        <v>139</v>
      </c>
      <c r="B9" s="18" t="s">
        <v>145</v>
      </c>
      <c r="C9" s="13">
        <v>1500</v>
      </c>
      <c r="D9" s="13" t="s">
        <v>7</v>
      </c>
      <c r="E9" s="19">
        <v>105</v>
      </c>
      <c r="F9" s="19">
        <f t="shared" si="0"/>
        <v>157500</v>
      </c>
      <c r="G9" t="s">
        <v>142</v>
      </c>
    </row>
    <row r="10" spans="1:7" ht="31" x14ac:dyDescent="0.35">
      <c r="A10" t="s">
        <v>74</v>
      </c>
      <c r="B10" s="18" t="s">
        <v>146</v>
      </c>
      <c r="C10" s="13">
        <v>4750</v>
      </c>
      <c r="D10" s="13" t="s">
        <v>7</v>
      </c>
      <c r="E10" s="19">
        <v>4.4000000000000004</v>
      </c>
      <c r="F10" s="19">
        <f t="shared" si="0"/>
        <v>20900</v>
      </c>
      <c r="G10" s="3" t="s">
        <v>143</v>
      </c>
    </row>
    <row r="11" spans="1:7" ht="31" x14ac:dyDescent="0.35">
      <c r="A11" t="s">
        <v>74</v>
      </c>
      <c r="B11" s="18" t="s">
        <v>147</v>
      </c>
      <c r="C11" s="13">
        <v>1500</v>
      </c>
      <c r="D11" s="13" t="s">
        <v>7</v>
      </c>
      <c r="E11" s="19">
        <v>2.0499999999999998</v>
      </c>
      <c r="F11" s="19">
        <f t="shared" ref="F11" si="2">SUM(E11*C11)</f>
        <v>3074.9999999999995</v>
      </c>
      <c r="G11" s="3" t="s">
        <v>143</v>
      </c>
    </row>
    <row r="12" spans="1:7" ht="46.5" x14ac:dyDescent="0.35">
      <c r="A12" t="s">
        <v>75</v>
      </c>
      <c r="B12" s="18" t="s">
        <v>30</v>
      </c>
      <c r="C12" s="13">
        <v>2</v>
      </c>
      <c r="D12" s="13" t="s">
        <v>3</v>
      </c>
      <c r="E12" s="19">
        <v>140000</v>
      </c>
      <c r="F12" s="19">
        <f t="shared" si="0"/>
        <v>280000</v>
      </c>
      <c r="G12" s="3" t="s">
        <v>148</v>
      </c>
    </row>
    <row r="13" spans="1:7" ht="62" x14ac:dyDescent="0.35">
      <c r="A13" t="s">
        <v>150</v>
      </c>
      <c r="B13" s="18" t="s">
        <v>152</v>
      </c>
      <c r="C13" s="13">
        <v>4750</v>
      </c>
      <c r="D13" s="13" t="s">
        <v>7</v>
      </c>
      <c r="E13" s="19">
        <v>56</v>
      </c>
      <c r="F13" s="19">
        <f t="shared" si="0"/>
        <v>266000</v>
      </c>
      <c r="G13" s="3" t="s">
        <v>149</v>
      </c>
    </row>
    <row r="14" spans="1:7" ht="62" x14ac:dyDescent="0.35">
      <c r="A14" t="s">
        <v>151</v>
      </c>
      <c r="B14" s="18" t="s">
        <v>153</v>
      </c>
      <c r="C14" s="13">
        <v>1500</v>
      </c>
      <c r="D14" s="13" t="s">
        <v>7</v>
      </c>
      <c r="E14" s="19">
        <v>1.6</v>
      </c>
      <c r="F14" s="19">
        <f t="shared" ref="F14" si="3">SUM(E14*C14)</f>
        <v>2400</v>
      </c>
      <c r="G14" s="3" t="s">
        <v>149</v>
      </c>
    </row>
    <row r="15" spans="1:7" ht="62" x14ac:dyDescent="0.35">
      <c r="A15" t="s">
        <v>76</v>
      </c>
      <c r="B15" s="17" t="s">
        <v>154</v>
      </c>
      <c r="C15" s="13">
        <v>4750</v>
      </c>
      <c r="D15" s="13" t="s">
        <v>7</v>
      </c>
      <c r="E15" s="19">
        <v>145</v>
      </c>
      <c r="F15" s="19">
        <f t="shared" si="0"/>
        <v>688750</v>
      </c>
      <c r="G15" s="3" t="s">
        <v>156</v>
      </c>
    </row>
    <row r="16" spans="1:7" ht="62" x14ac:dyDescent="0.35">
      <c r="A16" t="s">
        <v>76</v>
      </c>
      <c r="B16" s="17" t="s">
        <v>155</v>
      </c>
      <c r="C16" s="13">
        <v>1500</v>
      </c>
      <c r="D16" s="13" t="s">
        <v>7</v>
      </c>
      <c r="E16" s="19">
        <v>26</v>
      </c>
      <c r="F16" s="19">
        <f t="shared" ref="F16" si="4">SUM(E16*C16)</f>
        <v>39000</v>
      </c>
      <c r="G16" s="3" t="s">
        <v>156</v>
      </c>
    </row>
    <row r="17" spans="3:6" x14ac:dyDescent="0.35">
      <c r="C17" s="13"/>
      <c r="D17" s="1"/>
      <c r="E17" s="2"/>
      <c r="F17" s="2"/>
    </row>
    <row r="18" spans="3:6" x14ac:dyDescent="0.35">
      <c r="E18" s="22" t="s">
        <v>0</v>
      </c>
      <c r="F18" s="12">
        <f>SUM(F4:F17)</f>
        <v>3687650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6"/>
  <sheetViews>
    <sheetView workbookViewId="0">
      <selection activeCell="G5" sqref="G5"/>
    </sheetView>
  </sheetViews>
  <sheetFormatPr defaultRowHeight="15.5" x14ac:dyDescent="0.35"/>
  <cols>
    <col min="2" max="2" width="40" customWidth="1"/>
  </cols>
  <sheetData>
    <row r="1" spans="1:7" x14ac:dyDescent="0.35">
      <c r="A1" s="4" t="s">
        <v>39</v>
      </c>
    </row>
    <row r="3" spans="1:7" x14ac:dyDescent="0.35">
      <c r="A3" s="8" t="s">
        <v>19</v>
      </c>
      <c r="B3" s="8" t="s">
        <v>22</v>
      </c>
      <c r="C3" s="8" t="s">
        <v>20</v>
      </c>
      <c r="D3" s="8" t="s">
        <v>21</v>
      </c>
      <c r="E3" s="8" t="s">
        <v>4</v>
      </c>
      <c r="F3" s="8" t="s">
        <v>0</v>
      </c>
      <c r="G3" s="8" t="s">
        <v>13</v>
      </c>
    </row>
    <row r="4" spans="1:7" x14ac:dyDescent="0.35">
      <c r="A4" t="s">
        <v>77</v>
      </c>
      <c r="B4" t="s">
        <v>31</v>
      </c>
      <c r="C4" s="13"/>
      <c r="D4" s="13" t="s">
        <v>7</v>
      </c>
      <c r="E4" s="2">
        <v>0</v>
      </c>
      <c r="F4" s="2">
        <f>SUM(E4*C4)</f>
        <v>0</v>
      </c>
      <c r="G4" t="s">
        <v>212</v>
      </c>
    </row>
    <row r="5" spans="1:7" x14ac:dyDescent="0.35">
      <c r="D5" s="6"/>
      <c r="E5" s="2"/>
      <c r="F5" s="2"/>
    </row>
    <row r="6" spans="1:7" x14ac:dyDescent="0.35">
      <c r="C6" s="3"/>
      <c r="D6" s="6"/>
      <c r="E6" s="12" t="s">
        <v>0</v>
      </c>
      <c r="F6" s="12">
        <f>SUM(F4:F5)</f>
        <v>0</v>
      </c>
      <c r="G6" s="3"/>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6"/>
  <sheetViews>
    <sheetView workbookViewId="0">
      <selection activeCell="B20" sqref="B20"/>
    </sheetView>
  </sheetViews>
  <sheetFormatPr defaultRowHeight="15.5" x14ac:dyDescent="0.35"/>
  <cols>
    <col min="2" max="2" width="42.69140625" customWidth="1"/>
    <col min="3" max="3" width="8.3046875" bestFit="1" customWidth="1"/>
  </cols>
  <sheetData>
    <row r="1" spans="1:7" x14ac:dyDescent="0.35">
      <c r="A1" s="4" t="s">
        <v>38</v>
      </c>
    </row>
    <row r="3" spans="1:7" x14ac:dyDescent="0.35">
      <c r="A3" s="8" t="s">
        <v>19</v>
      </c>
      <c r="B3" s="8" t="s">
        <v>22</v>
      </c>
      <c r="C3" s="8" t="s">
        <v>20</v>
      </c>
      <c r="D3" s="8" t="s">
        <v>21</v>
      </c>
      <c r="E3" s="8" t="s">
        <v>4</v>
      </c>
      <c r="F3" s="8" t="s">
        <v>0</v>
      </c>
      <c r="G3" s="8" t="s">
        <v>13</v>
      </c>
    </row>
    <row r="4" spans="1:7" x14ac:dyDescent="0.35">
      <c r="A4" s="1" t="s">
        <v>78</v>
      </c>
      <c r="B4" t="s">
        <v>32</v>
      </c>
      <c r="C4" s="13"/>
      <c r="D4" s="13" t="s">
        <v>7</v>
      </c>
      <c r="E4" s="2">
        <v>0</v>
      </c>
      <c r="F4" s="2">
        <f>SUM(E4*C4)</f>
        <v>0</v>
      </c>
      <c r="G4" t="s">
        <v>212</v>
      </c>
    </row>
    <row r="6" spans="1:7" x14ac:dyDescent="0.35">
      <c r="E6" s="4" t="s">
        <v>0</v>
      </c>
      <c r="F6" s="12">
        <f>SUM(F4:F5)</f>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9"/>
  <sheetViews>
    <sheetView workbookViewId="0">
      <selection activeCell="C7" sqref="C7"/>
    </sheetView>
  </sheetViews>
  <sheetFormatPr defaultRowHeight="15.5" x14ac:dyDescent="0.35"/>
  <cols>
    <col min="2" max="2" width="42.23046875" customWidth="1"/>
    <col min="5" max="5" width="11.15234375" bestFit="1" customWidth="1"/>
    <col min="6" max="6" width="13.765625" customWidth="1"/>
    <col min="7" max="7" width="18.3046875" customWidth="1"/>
  </cols>
  <sheetData>
    <row r="1" spans="1:7" x14ac:dyDescent="0.35">
      <c r="A1" s="4" t="s">
        <v>37</v>
      </c>
    </row>
    <row r="3" spans="1:7" x14ac:dyDescent="0.35">
      <c r="A3" s="8" t="s">
        <v>19</v>
      </c>
      <c r="B3" s="8" t="s">
        <v>22</v>
      </c>
      <c r="C3" s="8" t="s">
        <v>20</v>
      </c>
      <c r="D3" s="8" t="s">
        <v>21</v>
      </c>
      <c r="E3" s="8" t="s">
        <v>4</v>
      </c>
      <c r="F3" s="8" t="s">
        <v>0</v>
      </c>
      <c r="G3" s="8" t="s">
        <v>13</v>
      </c>
    </row>
    <row r="4" spans="1:7" x14ac:dyDescent="0.35">
      <c r="A4" t="s">
        <v>79</v>
      </c>
      <c r="B4" t="s">
        <v>33</v>
      </c>
      <c r="C4" s="13">
        <v>550</v>
      </c>
      <c r="D4" s="13" t="s">
        <v>7</v>
      </c>
      <c r="E4" s="2">
        <v>110</v>
      </c>
      <c r="F4" s="2">
        <f>SUM(E4*C4)</f>
        <v>60500</v>
      </c>
      <c r="G4" t="s">
        <v>225</v>
      </c>
    </row>
    <row r="5" spans="1:7" ht="31" x14ac:dyDescent="0.35">
      <c r="A5" t="s">
        <v>80</v>
      </c>
      <c r="B5" s="18" t="s">
        <v>34</v>
      </c>
      <c r="C5" s="13">
        <v>7.25</v>
      </c>
      <c r="D5" s="13" t="s">
        <v>7</v>
      </c>
      <c r="E5" s="19">
        <v>240</v>
      </c>
      <c r="F5" s="19">
        <f t="shared" ref="F5:F7" si="0">SUM(E5*C5)</f>
        <v>1740</v>
      </c>
      <c r="G5" s="17" t="s">
        <v>224</v>
      </c>
    </row>
    <row r="6" spans="1:7" x14ac:dyDescent="0.35">
      <c r="A6" t="s">
        <v>81</v>
      </c>
      <c r="B6" t="s">
        <v>35</v>
      </c>
      <c r="C6" s="13">
        <v>550</v>
      </c>
      <c r="D6" s="13" t="s">
        <v>7</v>
      </c>
      <c r="E6" s="2">
        <v>30.5</v>
      </c>
      <c r="F6" s="2">
        <f t="shared" si="0"/>
        <v>16775</v>
      </c>
      <c r="G6" t="s">
        <v>230</v>
      </c>
    </row>
    <row r="7" spans="1:7" ht="77.5" x14ac:dyDescent="0.35">
      <c r="A7" t="s">
        <v>82</v>
      </c>
      <c r="B7" t="s">
        <v>36</v>
      </c>
      <c r="C7" s="13">
        <v>1</v>
      </c>
      <c r="D7" s="13" t="s">
        <v>3</v>
      </c>
      <c r="E7" s="2">
        <v>25000</v>
      </c>
      <c r="F7" s="2">
        <f t="shared" si="0"/>
        <v>25000</v>
      </c>
      <c r="G7" s="3" t="s">
        <v>227</v>
      </c>
    </row>
    <row r="9" spans="1:7" x14ac:dyDescent="0.35">
      <c r="E9" s="8" t="s">
        <v>0</v>
      </c>
      <c r="F9" s="12">
        <f>SUM(F4:F8)</f>
        <v>104015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6"/>
  <sheetViews>
    <sheetView workbookViewId="0">
      <selection activeCell="B20" sqref="B20"/>
    </sheetView>
  </sheetViews>
  <sheetFormatPr defaultRowHeight="15.5" x14ac:dyDescent="0.35"/>
  <cols>
    <col min="2" max="2" width="27.3828125" customWidth="1"/>
    <col min="5" max="5" width="15.765625" bestFit="1" customWidth="1"/>
  </cols>
  <sheetData>
    <row r="1" spans="1:6" x14ac:dyDescent="0.35">
      <c r="A1" s="4" t="s">
        <v>87</v>
      </c>
    </row>
    <row r="3" spans="1:6" x14ac:dyDescent="0.35">
      <c r="A3" s="8" t="s">
        <v>19</v>
      </c>
      <c r="B3" s="8" t="s">
        <v>22</v>
      </c>
      <c r="C3" s="8" t="s">
        <v>20</v>
      </c>
      <c r="D3" s="8" t="s">
        <v>21</v>
      </c>
      <c r="E3" s="8" t="s">
        <v>0</v>
      </c>
      <c r="F3" s="8" t="s">
        <v>13</v>
      </c>
    </row>
    <row r="4" spans="1:6" x14ac:dyDescent="0.35">
      <c r="A4" t="s">
        <v>89</v>
      </c>
      <c r="B4" t="s">
        <v>85</v>
      </c>
      <c r="C4">
        <v>10</v>
      </c>
      <c r="D4" s="1" t="s">
        <v>84</v>
      </c>
      <c r="E4" s="2" cm="1">
        <f t="array" ref="E4">SUM(('Summary Sheet'!D3:D11)*C4%)</f>
        <v>965282.95</v>
      </c>
    </row>
    <row r="5" spans="1:6" x14ac:dyDescent="0.35">
      <c r="D5" s="6"/>
      <c r="E5" s="2"/>
    </row>
    <row r="6" spans="1:6" x14ac:dyDescent="0.35">
      <c r="C6" s="3"/>
      <c r="D6" s="6"/>
      <c r="E6" s="2"/>
      <c r="F6" s="3"/>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20"/>
  <sheetViews>
    <sheetView workbookViewId="0">
      <selection activeCell="E4" sqref="E4"/>
    </sheetView>
  </sheetViews>
  <sheetFormatPr defaultRowHeight="15.5" x14ac:dyDescent="0.35"/>
  <cols>
    <col min="2" max="2" width="27.61328125" customWidth="1"/>
    <col min="5" max="5" width="14.765625" bestFit="1" customWidth="1"/>
  </cols>
  <sheetData>
    <row r="1" spans="1:6" x14ac:dyDescent="0.35">
      <c r="A1" s="4" t="s">
        <v>83</v>
      </c>
    </row>
    <row r="3" spans="1:6" x14ac:dyDescent="0.35">
      <c r="A3" s="8" t="s">
        <v>19</v>
      </c>
      <c r="B3" s="8" t="s">
        <v>22</v>
      </c>
      <c r="C3" s="8" t="s">
        <v>20</v>
      </c>
      <c r="D3" s="8" t="s">
        <v>21</v>
      </c>
      <c r="E3" s="8" t="s">
        <v>0</v>
      </c>
      <c r="F3" s="8" t="s">
        <v>13</v>
      </c>
    </row>
    <row r="4" spans="1:6" x14ac:dyDescent="0.35">
      <c r="A4" t="s">
        <v>88</v>
      </c>
      <c r="B4" t="s">
        <v>86</v>
      </c>
      <c r="C4">
        <v>15</v>
      </c>
      <c r="D4" s="1" t="s">
        <v>84</v>
      </c>
      <c r="E4" s="2" cm="1">
        <f t="array" ref="E4">SUM(('Summary Sheet'!D3:D12)*C4%)</f>
        <v>1592716.8674999999</v>
      </c>
    </row>
    <row r="5" spans="1:6" x14ac:dyDescent="0.35">
      <c r="D5" s="6"/>
      <c r="E5" s="2"/>
    </row>
    <row r="6" spans="1:6" x14ac:dyDescent="0.35">
      <c r="C6" s="3"/>
      <c r="D6" s="6"/>
      <c r="E6" s="2"/>
      <c r="F6" s="3"/>
    </row>
    <row r="20" ht="13" customHeight="1" x14ac:dyDescent="0.3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workbookViewId="0">
      <selection activeCell="E4" sqref="E4"/>
    </sheetView>
  </sheetViews>
  <sheetFormatPr defaultRowHeight="15.5" x14ac:dyDescent="0.35"/>
  <cols>
    <col min="2" max="2" width="25.53515625" customWidth="1"/>
    <col min="5" max="5" width="13.765625" bestFit="1" customWidth="1"/>
  </cols>
  <sheetData>
    <row r="1" spans="1:6" x14ac:dyDescent="0.35">
      <c r="A1" s="4" t="s">
        <v>90</v>
      </c>
    </row>
    <row r="3" spans="1:6" x14ac:dyDescent="0.35">
      <c r="A3" s="8" t="s">
        <v>19</v>
      </c>
      <c r="B3" s="8" t="s">
        <v>22</v>
      </c>
      <c r="C3" s="8" t="s">
        <v>20</v>
      </c>
      <c r="D3" s="8" t="s">
        <v>21</v>
      </c>
      <c r="E3" s="8" t="s">
        <v>0</v>
      </c>
      <c r="F3" s="8" t="s">
        <v>13</v>
      </c>
    </row>
    <row r="4" spans="1:6" x14ac:dyDescent="0.35">
      <c r="A4" t="s">
        <v>91</v>
      </c>
      <c r="B4" t="s">
        <v>92</v>
      </c>
      <c r="C4">
        <v>15</v>
      </c>
      <c r="D4" s="1" t="s">
        <v>84</v>
      </c>
      <c r="E4" s="2" cm="1">
        <f t="array" ref="E4">SUM(('Summary Sheet'!D3:D12)*C4%)</f>
        <v>1592716.8674999999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3:F4"/>
  <sheetViews>
    <sheetView workbookViewId="0">
      <selection activeCell="F4" sqref="F4"/>
    </sheetView>
  </sheetViews>
  <sheetFormatPr defaultRowHeight="15.5" x14ac:dyDescent="0.35"/>
  <cols>
    <col min="2" max="2" width="36.69140625" customWidth="1"/>
    <col min="5" max="5" width="13.765625" bestFit="1" customWidth="1"/>
  </cols>
  <sheetData>
    <row r="3" spans="1:6" x14ac:dyDescent="0.35">
      <c r="A3" s="8" t="s">
        <v>19</v>
      </c>
      <c r="B3" s="8" t="s">
        <v>22</v>
      </c>
      <c r="C3" s="8" t="s">
        <v>20</v>
      </c>
      <c r="D3" s="8" t="s">
        <v>21</v>
      </c>
      <c r="E3" s="8" t="s">
        <v>0</v>
      </c>
      <c r="F3" s="8" t="s">
        <v>13</v>
      </c>
    </row>
    <row r="4" spans="1:6" x14ac:dyDescent="0.35">
      <c r="A4" t="s">
        <v>105</v>
      </c>
      <c r="D4" s="1" t="s">
        <v>84</v>
      </c>
      <c r="E4" s="2" cm="1">
        <f t="array" ref="E4">SUM(('Summary Sheet'!D3:D12)*C4%)</f>
        <v>0</v>
      </c>
      <c r="F4" t="s">
        <v>212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3:F4"/>
  <sheetViews>
    <sheetView workbookViewId="0">
      <selection activeCell="E5" sqref="E5"/>
    </sheetView>
  </sheetViews>
  <sheetFormatPr defaultRowHeight="15.5" x14ac:dyDescent="0.35"/>
  <cols>
    <col min="2" max="2" width="37.53515625" customWidth="1"/>
    <col min="5" max="5" width="13.765625" bestFit="1" customWidth="1"/>
  </cols>
  <sheetData>
    <row r="3" spans="1:6" x14ac:dyDescent="0.35">
      <c r="A3" s="8" t="s">
        <v>19</v>
      </c>
      <c r="B3" s="8" t="s">
        <v>22</v>
      </c>
      <c r="C3" s="8" t="s">
        <v>20</v>
      </c>
      <c r="D3" s="8" t="s">
        <v>21</v>
      </c>
      <c r="E3" s="8" t="s">
        <v>0</v>
      </c>
      <c r="F3" s="8" t="s">
        <v>13</v>
      </c>
    </row>
    <row r="4" spans="1:6" x14ac:dyDescent="0.35">
      <c r="A4" t="s">
        <v>106</v>
      </c>
      <c r="B4" t="s">
        <v>109</v>
      </c>
      <c r="C4" s="13">
        <v>10</v>
      </c>
      <c r="D4" s="1" t="s">
        <v>84</v>
      </c>
      <c r="E4" s="2" cm="1">
        <f t="array" ref="E4">SUM(('Summary Sheet'!D3:D15)*C4%)</f>
        <v>1380354.6184999999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Feasability Costs</vt:lpstr>
      <vt:lpstr>Information_Used</vt:lpstr>
      <vt:lpstr>Summary Sheet</vt:lpstr>
      <vt:lpstr>0 Facilitating Works</vt:lpstr>
      <vt:lpstr>1 Substructure</vt:lpstr>
      <vt:lpstr>2 Superstructure</vt:lpstr>
      <vt:lpstr>3 Internal Finishes</vt:lpstr>
      <vt:lpstr>4 FFE</vt:lpstr>
      <vt:lpstr>5 Services</vt:lpstr>
      <vt:lpstr>6 Prefab Build &amp; Units</vt:lpstr>
      <vt:lpstr>7 Work to Exist Buildings</vt:lpstr>
      <vt:lpstr>8 External Works</vt:lpstr>
      <vt:lpstr>9 Main Contractor Prelims</vt:lpstr>
      <vt:lpstr>10 Main Contractor OH&amp;P</vt:lpstr>
      <vt:lpstr>11 Project_design fees</vt:lpstr>
      <vt:lpstr>12 Other Dev_Proj Costs</vt:lpstr>
      <vt:lpstr>13 Risks</vt:lpstr>
    </vt:vector>
  </TitlesOfParts>
  <Company>City &amp; County of Swansea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 Dilley</dc:creator>
  <cp:lastModifiedBy>Tom Dilley</cp:lastModifiedBy>
  <dcterms:created xsi:type="dcterms:W3CDTF">2023-10-13T11:23:32Z</dcterms:created>
  <dcterms:modified xsi:type="dcterms:W3CDTF">2024-04-26T16:35:11Z</dcterms:modified>
</cp:coreProperties>
</file>