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defaultThemeVersion="166925"/>
  <mc:AlternateContent xmlns:mc="http://schemas.openxmlformats.org/markup-compatibility/2006">
    <mc:Choice Requires="x15">
      <x15ac:absPath xmlns:x15ac="http://schemas.microsoft.com/office/spreadsheetml/2010/11/ac" url="https://uowtsd-my.sharepoint.com/personal/2016441_student_uwtsd_ac_uk/Documents/UWTSD L6Y1-DESKTOP-SHGK6PT/Design Economics/Submission/"/>
    </mc:Choice>
  </mc:AlternateContent>
  <xr:revisionPtr revIDLastSave="0" documentId="8_{4AE0C844-7324-4C56-8EF4-4F804C1F2C6E}" xr6:coauthVersionLast="47" xr6:coauthVersionMax="47" xr10:uidLastSave="{00000000-0000-0000-0000-000000000000}"/>
  <bookViews>
    <workbookView xWindow="-120" yWindow="-120" windowWidth="29040" windowHeight="15720" tabRatio="880" xr2:uid="{E9229C52-CF2D-4684-B1E6-FBC2F931FBD2}"/>
  </bookViews>
  <sheets>
    <sheet name="Front" sheetId="1" r:id="rId1"/>
    <sheet name="Summary" sheetId="39" r:id="rId2"/>
    <sheet name="Allowance &amp; notes" sheetId="40" r:id="rId3"/>
    <sheet name="0 - Facilitating works" sheetId="32" r:id="rId4"/>
    <sheet name="1 - Substructure" sheetId="31" r:id="rId5"/>
    <sheet name="2 - Superstructure" sheetId="30" r:id="rId6"/>
    <sheet name="BbQuantityLink" sheetId="23" state="veryHidden" r:id="rId7"/>
    <sheet name="3 - Internal finishes" sheetId="5" r:id="rId8"/>
    <sheet name="4 - FF&amp;E" sheetId="25" r:id="rId9"/>
    <sheet name="5 - Services" sheetId="26" r:id="rId10"/>
    <sheet name="6 - Prefabricated Buildings" sheetId="27" r:id="rId11"/>
    <sheet name="7 - Work to existing buildings" sheetId="28" r:id="rId12"/>
    <sheet name="8 - External works" sheetId="29" r:id="rId13"/>
    <sheet name="9 - Main Contr Prelims" sheetId="33" r:id="rId14"/>
    <sheet name="10 - Main Contr O &amp; P" sheetId="35" r:id="rId15"/>
    <sheet name="11 - Project &amp; Design Team fee" sheetId="34" r:id="rId16"/>
    <sheet name="12 - Other development costs" sheetId="36" r:id="rId17"/>
    <sheet name="13 - Risks" sheetId="37" r:id="rId18"/>
    <sheet name="14 - Inflation" sheetId="38" r:id="rId19"/>
    <sheet name="Appendix" sheetId="20" r:id="rId20"/>
  </sheets>
  <definedNames>
    <definedName name="_xlnm.Print_Area" localSheetId="3">'0 - Facilitating works'!$A$1:$J$16</definedName>
    <definedName name="_xlnm.Print_Area" localSheetId="4">'1 - Substructure'!$A$1:$J$31</definedName>
    <definedName name="_xlnm.Print_Area" localSheetId="14">'10 - Main Contr O &amp; P'!$A$1:$K$15</definedName>
    <definedName name="_xlnm.Print_Area" localSheetId="15">'11 - Project &amp; Design Team fee'!$A$1:$K$17</definedName>
    <definedName name="_xlnm.Print_Area" localSheetId="16">'12 - Other development costs'!$A$1:$J$12</definedName>
    <definedName name="_xlnm.Print_Area" localSheetId="17">'13 - Risks'!$A$1:$J$17</definedName>
    <definedName name="_xlnm.Print_Area" localSheetId="18">'14 - Inflation'!$A$1:$J$14</definedName>
    <definedName name="_xlnm.Print_Area" localSheetId="5">'2 - Superstructure'!$A$1:$J$99</definedName>
    <definedName name="_xlnm.Print_Area" localSheetId="7">'3 - Internal finishes'!$A$1:$J$64</definedName>
    <definedName name="_xlnm.Print_Area" localSheetId="8">'4 - FF&amp;E'!$A$1:$J$17</definedName>
    <definedName name="_xlnm.Print_Area" localSheetId="9">'5 - Services'!$A$1:$J$87</definedName>
    <definedName name="_xlnm.Print_Area" localSheetId="10">'6 - Prefabricated Buildings'!$A$1:$J$22</definedName>
    <definedName name="_xlnm.Print_Area" localSheetId="11">'7 - Work to existing buildings'!$A$1:$J$14</definedName>
    <definedName name="_xlnm.Print_Area" localSheetId="12">'8 - External works'!$A$1:$J$22</definedName>
    <definedName name="_xlnm.Print_Area" localSheetId="13">'9 - Main Contr Prelims'!$A$1:$K$33</definedName>
    <definedName name="_xlnm.Print_Area" localSheetId="2">'Allowance &amp; notes'!$A$1:$I$64</definedName>
    <definedName name="_xlnm.Print_Area" localSheetId="19">Appendix!$A$1:$P$200</definedName>
    <definedName name="_xlnm.Print_Area" localSheetId="0">Front!$A$1:$I$51</definedName>
    <definedName name="_xlnm.Print_Area" localSheetId="1">Summary!$A$1:$G$50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38" i="39" l="1"/>
  <c r="H13" i="33"/>
  <c r="F39" i="39"/>
  <c r="F40" i="39"/>
  <c r="F42" i="39"/>
  <c r="F25" i="39"/>
  <c r="H14" i="38"/>
  <c r="D42" i="39"/>
  <c r="H12" i="36"/>
  <c r="F21" i="39" l="1"/>
  <c r="E27" i="39" l="1"/>
  <c r="D17" i="39"/>
  <c r="F17" i="39" s="1"/>
  <c r="H10" i="32"/>
  <c r="I13" i="32" s="1"/>
  <c r="D25" i="39" l="1"/>
  <c r="D23" i="39"/>
  <c r="F23" i="39" s="1"/>
  <c r="D22" i="39"/>
  <c r="F22" i="39" s="1"/>
  <c r="D20" i="39"/>
  <c r="F20" i="39" s="1"/>
  <c r="D19" i="39"/>
  <c r="F19" i="39" s="1"/>
  <c r="D18" i="39"/>
  <c r="F18" i="39" s="1"/>
  <c r="I33" i="33"/>
  <c r="G22" i="33"/>
  <c r="G21" i="33"/>
  <c r="G38" i="33" s="1"/>
  <c r="D27" i="39" l="1"/>
  <c r="D29" i="39" s="1"/>
  <c r="N2" i="36" l="1"/>
  <c r="N2" i="34"/>
  <c r="H8" i="34" s="1"/>
  <c r="H17" i="34" s="1"/>
  <c r="D40" i="39" s="1"/>
  <c r="N2" i="33"/>
  <c r="D31" i="39"/>
  <c r="N2" i="37"/>
  <c r="H8" i="37" s="1"/>
  <c r="N2" i="35"/>
  <c r="N2" i="38"/>
  <c r="F27" i="39"/>
  <c r="D32" i="39"/>
  <c r="D34" i="39" s="1"/>
  <c r="H16" i="28"/>
  <c r="I14" i="28"/>
  <c r="I16" i="28" s="1"/>
  <c r="H19" i="25"/>
  <c r="I19" i="25" s="1"/>
  <c r="I17" i="25"/>
  <c r="I22" i="29"/>
  <c r="I87" i="26"/>
  <c r="I64" i="5"/>
  <c r="I99" i="30"/>
  <c r="H89" i="26"/>
  <c r="H81" i="26"/>
  <c r="I84" i="26" s="1"/>
  <c r="H79" i="26"/>
  <c r="H77" i="26"/>
  <c r="H23" i="33" l="1"/>
  <c r="H27" i="33"/>
  <c r="H24" i="33"/>
  <c r="H25" i="33"/>
  <c r="H26" i="33"/>
  <c r="H28" i="33"/>
  <c r="H29" i="33"/>
  <c r="H13" i="26"/>
  <c r="H11" i="26"/>
  <c r="H9" i="26"/>
  <c r="H33" i="31"/>
  <c r="I31" i="31"/>
  <c r="H25" i="31"/>
  <c r="I28" i="31" s="1"/>
  <c r="H16" i="29"/>
  <c r="I19" i="29" s="1"/>
  <c r="H9" i="29"/>
  <c r="I12" i="29" s="1"/>
  <c r="H18" i="32"/>
  <c r="I16" i="32"/>
  <c r="H17" i="31"/>
  <c r="H14" i="31"/>
  <c r="H12" i="31"/>
  <c r="H10" i="31"/>
  <c r="I101" i="30"/>
  <c r="H101" i="30"/>
  <c r="H51" i="30"/>
  <c r="I18" i="32" l="1"/>
  <c r="I16" i="26"/>
  <c r="I20" i="31"/>
  <c r="I33" i="31" s="1"/>
  <c r="H24" i="29"/>
  <c r="I24" i="29" s="1"/>
  <c r="I66" i="5"/>
  <c r="H66" i="5"/>
  <c r="I61" i="5" l="1"/>
  <c r="H58" i="5"/>
  <c r="H52" i="5"/>
  <c r="H46" i="5"/>
  <c r="H44" i="5"/>
  <c r="H11" i="30"/>
  <c r="H9" i="30"/>
  <c r="H19" i="30"/>
  <c r="I22" i="30" s="1"/>
  <c r="H27" i="30"/>
  <c r="I30" i="30" s="1"/>
  <c r="H35" i="30"/>
  <c r="I38" i="30" s="1"/>
  <c r="H49" i="30"/>
  <c r="H46" i="30"/>
  <c r="H43" i="30"/>
  <c r="I54" i="30" s="1"/>
  <c r="H58" i="30"/>
  <c r="I61" i="30" s="1"/>
  <c r="I14" i="30" l="1"/>
  <c r="H71" i="30"/>
  <c r="H68" i="30"/>
  <c r="H66" i="30"/>
  <c r="H79" i="30"/>
  <c r="I82" i="30" s="1"/>
  <c r="H93" i="30"/>
  <c r="H91" i="30"/>
  <c r="H89" i="30"/>
  <c r="H16" i="27"/>
  <c r="I19" i="27" s="1"/>
  <c r="I22" i="27" s="1"/>
  <c r="I24" i="27" s="1"/>
  <c r="H14" i="27"/>
  <c r="H24" i="27" s="1"/>
  <c r="H36" i="26"/>
  <c r="H34" i="26"/>
  <c r="H32" i="26"/>
  <c r="H69" i="26"/>
  <c r="H67" i="26"/>
  <c r="H58" i="26"/>
  <c r="H56" i="26"/>
  <c r="H54" i="26"/>
  <c r="H47" i="26"/>
  <c r="H45" i="26"/>
  <c r="H43" i="26"/>
  <c r="I50" i="26" s="1"/>
  <c r="H23" i="26"/>
  <c r="H25" i="26"/>
  <c r="H21" i="26"/>
  <c r="H16" i="5"/>
  <c r="H22" i="5"/>
  <c r="H33" i="5"/>
  <c r="H28" i="5"/>
  <c r="I61" i="26" l="1"/>
  <c r="I72" i="26"/>
  <c r="I39" i="26"/>
  <c r="I28" i="26"/>
  <c r="I36" i="5"/>
  <c r="I74" i="30"/>
  <c r="I96" i="30"/>
  <c r="I89" i="26" l="1"/>
  <c r="H8" i="35"/>
  <c r="H12" i="37"/>
  <c r="H18" i="33" l="1"/>
  <c r="H16" i="33"/>
  <c r="H33" i="33" s="1"/>
  <c r="H17" i="33"/>
  <c r="H20" i="33"/>
  <c r="H21" i="33"/>
  <c r="H12" i="35"/>
  <c r="H15" i="35" s="1"/>
  <c r="D39" i="39" s="1"/>
  <c r="H14" i="37"/>
  <c r="H19" i="33"/>
  <c r="H10" i="37"/>
  <c r="H22" i="33"/>
  <c r="H17" i="37" l="1"/>
  <c r="L2" i="40"/>
  <c r="H35" i="33" l="1"/>
  <c r="H36" i="33" s="1"/>
  <c r="D45" i="39" l="1"/>
  <c r="F38" i="39"/>
  <c r="H11" i="33"/>
  <c r="H10" i="33"/>
  <c r="H9" i="33"/>
  <c r="F45" i="39" l="1"/>
  <c r="D48" i="39"/>
  <c r="F48" i="39" l="1"/>
  <c r="D19" i="1"/>
</calcChain>
</file>

<file path=xl/sharedStrings.xml><?xml version="1.0" encoding="utf-8"?>
<sst xmlns="http://schemas.openxmlformats.org/spreadsheetml/2006/main" count="601" uniqueCount="284">
  <si>
    <t xml:space="preserve">UWTSD - Design Economics ACBA 6001 </t>
  </si>
  <si>
    <t>00 - Facilitating Works</t>
  </si>
  <si>
    <t>01 - Substructure</t>
  </si>
  <si>
    <t>02 - Superstructure</t>
  </si>
  <si>
    <t>03 - Internal Finishes</t>
  </si>
  <si>
    <t>04 - Fittings, Furnishings and Equipment</t>
  </si>
  <si>
    <t>05 - Services</t>
  </si>
  <si>
    <t>06 - Prefabricated Buildings and Building Units</t>
  </si>
  <si>
    <t>07 - Work to Existing Buildings</t>
  </si>
  <si>
    <t xml:space="preserve">08 - External Work's </t>
  </si>
  <si>
    <t xml:space="preserve">09 - Main Contractor's Preliminaries </t>
  </si>
  <si>
    <t xml:space="preserve">10 - Main Contractor' Overheads &amp; Costs </t>
  </si>
  <si>
    <t xml:space="preserve">11 - Project / Design Team Fees </t>
  </si>
  <si>
    <t xml:space="preserve">12 - Other Development / Project Costs </t>
  </si>
  <si>
    <t xml:space="preserve">13 - Risks </t>
  </si>
  <si>
    <t xml:space="preserve">14 - Inflation </t>
  </si>
  <si>
    <t>Ref.</t>
  </si>
  <si>
    <t>Element</t>
  </si>
  <si>
    <t>Rate</t>
  </si>
  <si>
    <t>Sub-Total</t>
  </si>
  <si>
    <t>Group-Total</t>
  </si>
  <si>
    <t>Notes</t>
  </si>
  <si>
    <t>£</t>
  </si>
  <si>
    <t>item</t>
  </si>
  <si>
    <t>`</t>
  </si>
  <si>
    <t xml:space="preserve">Appendix </t>
  </si>
  <si>
    <t xml:space="preserve">Comments </t>
  </si>
  <si>
    <t>nr</t>
  </si>
  <si>
    <t>Figure 1 - Shows Maximum radon potential of between 5% - 30%</t>
  </si>
  <si>
    <t xml:space="preserve">Elementary research on Radon gas within the region shows a potential need for more thorough investigation </t>
  </si>
  <si>
    <t>m2</t>
  </si>
  <si>
    <t>m3</t>
  </si>
  <si>
    <t>1.1.2</t>
  </si>
  <si>
    <t>m</t>
  </si>
  <si>
    <t>Wall finishes</t>
  </si>
  <si>
    <t>Floor finishes</t>
  </si>
  <si>
    <t>unit</t>
  </si>
  <si>
    <t>Qty</t>
  </si>
  <si>
    <t>&lt;?xml version="1.0" encoding="utf-8"?&gt;_x000D_
&lt;QuantityLinks Version="3"&gt;_x000D_
  &lt;Links /&gt;_x000D_
  &lt;Filesets /&gt;_x000D_
  &lt;Guids /&gt;_x000D_
&lt;/QuantityLinks&gt;</t>
  </si>
  <si>
    <t>Ceiling finishes</t>
  </si>
  <si>
    <t>Rigid tile/slab finishes (includes skirtings; excludes screeds)</t>
  </si>
  <si>
    <t>vinyl safety flooring; 2.00–2.50mm thick</t>
  </si>
  <si>
    <t>3.1.1</t>
  </si>
  <si>
    <t>3.1.2</t>
  </si>
  <si>
    <t>Carpet tiles; including underlay, edge grippers</t>
  </si>
  <si>
    <t>heavy domestic duty; to floors;</t>
  </si>
  <si>
    <r>
      <t xml:space="preserve">Floor finishes - </t>
    </r>
    <r>
      <rPr>
        <b/>
        <i/>
        <sz val="10"/>
        <color theme="1"/>
        <rFont val="Arial"/>
        <family val="2"/>
      </rPr>
      <t>Resturant</t>
    </r>
  </si>
  <si>
    <r>
      <t xml:space="preserve">Floor finishes - </t>
    </r>
    <r>
      <rPr>
        <b/>
        <i/>
        <sz val="10"/>
        <color theme="1"/>
        <rFont val="Arial"/>
        <family val="2"/>
      </rPr>
      <t xml:space="preserve">Retail </t>
    </r>
  </si>
  <si>
    <t>3.1.3</t>
  </si>
  <si>
    <r>
      <t xml:space="preserve">Floor finishes - </t>
    </r>
    <r>
      <rPr>
        <b/>
        <i/>
        <sz val="10"/>
        <color theme="1"/>
        <rFont val="Arial"/>
        <family val="2"/>
      </rPr>
      <t>Hotel</t>
    </r>
  </si>
  <si>
    <t>Internal finishes</t>
  </si>
  <si>
    <t xml:space="preserve">Fittings, furnishings and equipment </t>
  </si>
  <si>
    <t>3.1.4</t>
  </si>
  <si>
    <t>Domestic Kitchen Fittings and Equipment</t>
  </si>
  <si>
    <t>4.1.2</t>
  </si>
  <si>
    <t>Hotel bathroom pods</t>
  </si>
  <si>
    <t>Fully fitted out, finished and furnished bathroom pods; installed; suitable for</t>
  </si>
  <si>
    <t>standard pod (4.50m plan area)</t>
  </si>
  <si>
    <t>accessible pod (4.50m plan area)</t>
  </si>
  <si>
    <t>Services</t>
  </si>
  <si>
    <t>5.4.1</t>
  </si>
  <si>
    <t>Mains Water Supply</t>
  </si>
  <si>
    <t>Hot and cold water installations; mains supply; hot and cold water distribution.</t>
  </si>
  <si>
    <t>Gross internal floor area (unless described otherwise)</t>
  </si>
  <si>
    <t>hotel</t>
  </si>
  <si>
    <t>Retail</t>
  </si>
  <si>
    <t>Resturant</t>
  </si>
  <si>
    <t>5.7.1</t>
  </si>
  <si>
    <t>Ventilation Systems</t>
  </si>
  <si>
    <t xml:space="preserve">Resturant </t>
  </si>
  <si>
    <t>hotel; general toilet extraction, bathrooms, kitchens</t>
  </si>
  <si>
    <t>5.8.1</t>
  </si>
  <si>
    <t>Electric Mains and Sub-Mains Distrubition</t>
  </si>
  <si>
    <t>5.10.1</t>
  </si>
  <si>
    <t>Lifts and Enclosed Hoists</t>
  </si>
  <si>
    <t>Passenger lifts</t>
  </si>
  <si>
    <t>Special installations</t>
  </si>
  <si>
    <t>disabled platform lift single wheelchair; 400 kg; 4 stops; 0.16 m/s</t>
  </si>
  <si>
    <t>13-person; 6 stops; 1.0 m/s speed</t>
  </si>
  <si>
    <t>5.6.1</t>
  </si>
  <si>
    <t>Space Heating and Air Conditioning</t>
  </si>
  <si>
    <t xml:space="preserve">External Works </t>
  </si>
  <si>
    <t>Work to existing buildings</t>
  </si>
  <si>
    <t>Superstructure</t>
  </si>
  <si>
    <t xml:space="preserve">Upper floors </t>
  </si>
  <si>
    <t>Stairs and ramps</t>
  </si>
  <si>
    <t>Internal walls and partitions</t>
  </si>
  <si>
    <t>2.8.1</t>
  </si>
  <si>
    <t>Fire doors</t>
  </si>
  <si>
    <t>single leaf; Oak veneered; 30 min fire resistance; polished</t>
  </si>
  <si>
    <t>Standard fire doors; cellular core; softwood lining; softwood architrave; aluminuim ironmongery (lockable, self-closure); painting or polishing;</t>
  </si>
  <si>
    <t>double leaf; Oak veneered; 30 min fire resistance; polished</t>
  </si>
  <si>
    <t>leaf &amp; half; Oak veneered; 30 min fire resistance; polished</t>
  </si>
  <si>
    <t>Internal doors</t>
  </si>
  <si>
    <t>Frame and panel partitions</t>
  </si>
  <si>
    <t>Metal stud and board partitions; height range from 2.40m to 3.30m
73mm partition; 48mm studs and channels; one layer of 12.5mm Gyproc
Wallboard each side; joints filled with joint filler and joint tape; emulsion paint
finish; softwood skirtings with gloss finish</t>
  </si>
  <si>
    <t>supply and hang of doors, complete with all frames, architrave, typical medium standard ironmongery set and appropriate finish</t>
  </si>
  <si>
    <t>2.6.2</t>
  </si>
  <si>
    <t>External Doors</t>
  </si>
  <si>
    <t>single external steel security door, including frame, ironmongery, powder coated finish</t>
  </si>
  <si>
    <t>double external steel security door, including frame, ironmongery, powder coated finish</t>
  </si>
  <si>
    <t>Automatic glazed entrance doors</t>
  </si>
  <si>
    <t>Automatic glazed sliding doors in aluminium; polyester powder coated; linear sliding doors; inner pivoted pocket screens; glazed with safety units in accordance with BS. ASSA ABLOY SL510 P RC2 Anti-Burglar Sliding Door System complete with 100mm operator providing automated operation of the sliding door leaves Double bi-parting; opening 2.00m× 2.30m</t>
  </si>
  <si>
    <t>2.6.1</t>
  </si>
  <si>
    <t>External doors</t>
  </si>
  <si>
    <t>External Windows</t>
  </si>
  <si>
    <t>Composite aluminium/timber windows; U value = 1.5W/m2K similar fixed windows over 1.50m2 up to 4.00m2</t>
  </si>
  <si>
    <t>2.5.1</t>
  </si>
  <si>
    <t>External Enclosing Walls above ground level</t>
  </si>
  <si>
    <t>Brick/block walling</t>
  </si>
  <si>
    <t>Cavity wall; rendered block outer skin; insulation; with plaster on standard weight block inner skin; emulsion (U-value = 0.30W/m2 K) block outer skin; insulation; lightweight block inner skin outer block rendered</t>
  </si>
  <si>
    <t>Glazed walling</t>
  </si>
  <si>
    <t>unitized curtain walling system with double glazed units, aluminium structural framing and spandrel rails. Standard colour powder coated</t>
  </si>
  <si>
    <t>2.5.3</t>
  </si>
  <si>
    <t>Solar/Rain Screen</t>
  </si>
  <si>
    <t>25mm thick tongued and grooved Western Red Cedar boarding including timber battens</t>
  </si>
  <si>
    <t>2.4.1</t>
  </si>
  <si>
    <t>Reinforced concrete construction</t>
  </si>
  <si>
    <t>Staircase; terrazzo finish; mild steel balustrades and handrails; plastered soffit; balustrades and staircase soffit decorated 3.00m rise; dogleg</t>
  </si>
  <si>
    <t>Assumed 4 levels, 3 stair cores.</t>
  </si>
  <si>
    <t>2.3.1</t>
  </si>
  <si>
    <t xml:space="preserve">Roof structure </t>
  </si>
  <si>
    <t>Flat roof decking; structure only</t>
  </si>
  <si>
    <t>Metal decking galvanized steel roof decking; insulation; three layer felt roofing and chippings; 0.70mm thick steel decking (U-value = 0.25W/m2 K)</t>
  </si>
  <si>
    <t>2.2.1</t>
  </si>
  <si>
    <t>Floors</t>
  </si>
  <si>
    <t>Composite steel deck flooring Composite steel and concrete upper floors (Note: all floor thicknesses are nominal); A142 mesh reinforcement TATA Slimdek SD225 steel decking 1.25mm thick; 130mm reinforced concrete topping</t>
  </si>
  <si>
    <t>Steel frame</t>
  </si>
  <si>
    <t>universal beams; grade S275</t>
  </si>
  <si>
    <t>universal columns; grade S275</t>
  </si>
  <si>
    <t>tonnes</t>
  </si>
  <si>
    <t>Assumed steel section IPE300 @ 42.24kg/m</t>
  </si>
  <si>
    <t>3.3.3</t>
  </si>
  <si>
    <t>Demountable Suspended Ceilings</t>
  </si>
  <si>
    <t>Armstrong suspended ceiling; mineral fibre; basic range; Cortega, Tatra, Academy; exposed grid</t>
  </si>
  <si>
    <t>3.3.1</t>
  </si>
  <si>
    <t>Finishes to Ceiling</t>
  </si>
  <si>
    <t>Other board finishes; with fire-resisting properties; excluding decoration 15mm thick Gyproc Fireline board</t>
  </si>
  <si>
    <t>Hotel</t>
  </si>
  <si>
    <t>Comparative ceiling finishes Emulsion paint to plaster one mist and two coats</t>
  </si>
  <si>
    <t>Covered under 2 - Superstructure, 2.7 Internal walls and partitions, frame and panel partitions</t>
  </si>
  <si>
    <t xml:space="preserve">Total </t>
  </si>
  <si>
    <t>Check</t>
  </si>
  <si>
    <t xml:space="preserve">Kind regards, </t>
  </si>
  <si>
    <t>Niki Hunwick</t>
  </si>
  <si>
    <t>Email: 2016441@student.uwtsd.ac.uk</t>
  </si>
  <si>
    <t xml:space="preserve">Estiminated elemental cost plan to the sum of </t>
  </si>
  <si>
    <t>Should you have any queries, please do not hesitate to contact myself below.</t>
  </si>
  <si>
    <t>Trespa single skin rainscreen cladding, 8mm thick panel, with secondary support/frame system; adhesive fixed panels; open joints; 100mm Kingspan K15 insulation; aluminium subframe fixed to masonry/concrete</t>
  </si>
  <si>
    <t xml:space="preserve">Substructure </t>
  </si>
  <si>
    <t>Specialist foundations</t>
  </si>
  <si>
    <t>Piling</t>
  </si>
  <si>
    <t>Enabling works excavate to form piling mat; supply and lay imported hardcore – recycled brick and similar to form piling mat</t>
  </si>
  <si>
    <t>provision of plant (1 nr rig); including bringing to and removing from site; maintenance, erection and dismantling at each pile position</t>
  </si>
  <si>
    <t>Supply and install concrete Continuous Flight Auger (CFA) piles; cart away inactive spoil; measure total length of pile 600mm dia. reinforced concrete CFA piles</t>
  </si>
  <si>
    <t>Assumed poor site conditions, excavate depth of 300mm used</t>
  </si>
  <si>
    <t>48nr caps, 3nr piles per cap @ 15m depth,</t>
  </si>
  <si>
    <t>Pile caps</t>
  </si>
  <si>
    <t>Excavate pit in firm ground by machine, partial backfill, partial disposal, support, compaction, cut off pile and prepare reinforcement, formwork; reinforced in situ concrete cap 25 N/mm²; reinforcement at 50 kg/m³; rates per cap for cap size 2100mm× 2100mm× 1000 mm; 2–3 piles</t>
  </si>
  <si>
    <t>Total</t>
  </si>
  <si>
    <t>Facilitating works</t>
  </si>
  <si>
    <t>8.2.1</t>
  </si>
  <si>
    <t>Roads, Paths and Pavings</t>
  </si>
  <si>
    <t>Car parking alternatives, Rates per car, surface level parking</t>
  </si>
  <si>
    <t>car</t>
  </si>
  <si>
    <t>8.6.1</t>
  </si>
  <si>
    <t>Surface Water and Foul Water Drainage</t>
  </si>
  <si>
    <t>building storm water drainage</t>
  </si>
  <si>
    <t>per m² of gross internal floor area</t>
  </si>
  <si>
    <t>1.1.3</t>
  </si>
  <si>
    <t>Lowest Floor Construction</t>
  </si>
  <si>
    <t>Ground floor construction</t>
  </si>
  <si>
    <t>Mechanical excavation to reduce levels, disposal, level and compact, hardcore bed blinded with sand, 1200 gauge polythene damp-proof membrane, in situ concrete 20.00 N/mm² – 20mm aggregate (1:2:4) 150mm thick concrete slab with 1 layer of A195 fabric reinforcement</t>
  </si>
  <si>
    <t>5.1.1</t>
  </si>
  <si>
    <t>Sanitary appliances</t>
  </si>
  <si>
    <t>Rates are for gross internal floor area – GIFA unless otherwise described</t>
  </si>
  <si>
    <t>5.11.1</t>
  </si>
  <si>
    <t>Fire Fighting Systems</t>
  </si>
  <si>
    <t>Gross internal floor area (unless described otherwise);</t>
  </si>
  <si>
    <t>Including lightning protection, sprinklers unless stated otherwise</t>
  </si>
  <si>
    <t>Prefabricated buildings</t>
  </si>
  <si>
    <t>Main contractor perlims</t>
  </si>
  <si>
    <t>Project &amp; design team fee</t>
  </si>
  <si>
    <t xml:space="preserve">Main contractor O &amp; P </t>
  </si>
  <si>
    <t>Other development costs</t>
  </si>
  <si>
    <t>Risks</t>
  </si>
  <si>
    <t xml:space="preserve">Inflation </t>
  </si>
  <si>
    <t xml:space="preserve">Elemental Cost Plan </t>
  </si>
  <si>
    <t>Appendix</t>
  </si>
  <si>
    <t>Employer’s requirements</t>
  </si>
  <si>
    <t>9.1.1 Site accommodation</t>
  </si>
  <si>
    <t>9.1.2 Site records</t>
  </si>
  <si>
    <t>Main contractor’s cost items</t>
  </si>
  <si>
    <t>9.2.1 Management and staff</t>
  </si>
  <si>
    <t>9.2.2 Site establishment</t>
  </si>
  <si>
    <t>9.2.3 Temporary utilities</t>
  </si>
  <si>
    <t>9.2.4 Security</t>
  </si>
  <si>
    <t>9.2.6 Control and protection</t>
  </si>
  <si>
    <t>9.2.7 Mechanical plant</t>
  </si>
  <si>
    <t>9.2.8 Temporary works</t>
  </si>
  <si>
    <t>9.2.9 Site records</t>
  </si>
  <si>
    <t>9.2.11 Cleaning</t>
  </si>
  <si>
    <t>9.2.12 Fees and charges</t>
  </si>
  <si>
    <t>9.2.13 Site services</t>
  </si>
  <si>
    <t>9.1.3 Completion and post-completion requirements</t>
  </si>
  <si>
    <t>9.2.5 Safety and environmental protection</t>
  </si>
  <si>
    <t>9.2.10 Completion and post-completion requirements</t>
  </si>
  <si>
    <t>9.2.14 Insurance, bonds, guarantees and warranties</t>
  </si>
  <si>
    <t>Main contractor’s overheads</t>
  </si>
  <si>
    <t>%</t>
  </si>
  <si>
    <t>Main contractor’s profit.</t>
  </si>
  <si>
    <t>Consultants’ fees</t>
  </si>
  <si>
    <t>Main contractor’s pre-construction fees</t>
  </si>
  <si>
    <t>Main contractor’s design fees (only applicable where a main contractor-led design and build contract strategy is to be used)</t>
  </si>
  <si>
    <t>Other project costs</t>
  </si>
  <si>
    <t>Design development risks</t>
  </si>
  <si>
    <t>Construction risks</t>
  </si>
  <si>
    <t>Employer change risks</t>
  </si>
  <si>
    <t>Employer other risks</t>
  </si>
  <si>
    <t>Tender inflation.</t>
  </si>
  <si>
    <t>Construction inflation.</t>
  </si>
  <si>
    <t>£ / m2</t>
  </si>
  <si>
    <t>Total Value (£)</t>
  </si>
  <si>
    <r>
      <rPr>
        <b/>
        <sz val="11"/>
        <color theme="1"/>
        <rFont val="Calibri"/>
        <family val="2"/>
        <scheme val="minor"/>
      </rPr>
      <t>Description:</t>
    </r>
    <r>
      <rPr>
        <sz val="11"/>
        <color theme="1"/>
        <rFont val="Calibri"/>
        <family val="2"/>
        <scheme val="minor"/>
      </rPr>
      <t xml:space="preserve"> Elemental Cost Estimate </t>
    </r>
  </si>
  <si>
    <t>GIFA:</t>
  </si>
  <si>
    <t xml:space="preserve">Current TPI </t>
  </si>
  <si>
    <t xml:space="preserve">Wales Location Factor </t>
  </si>
  <si>
    <t>Provisional Sum</t>
  </si>
  <si>
    <t>Notes and exclusions</t>
  </si>
  <si>
    <t xml:space="preserve">Estimate is based on works being carried out in a single phase. </t>
  </si>
  <si>
    <t>VAT is excluded from all costs estimates provided.</t>
  </si>
  <si>
    <t>A risk allowance of **% has been included in this estimate to cover potential unforeseen costs.</t>
  </si>
  <si>
    <t>All included costs are subject to variation following the final design development and approvals.</t>
  </si>
  <si>
    <t xml:space="preserve">Costs are based on the information provided. </t>
  </si>
  <si>
    <t>Its assumed that a project bank account will not be required for this project.</t>
  </si>
  <si>
    <t>Drawings used</t>
  </si>
  <si>
    <t>SP136_P01_PROPOSED_GROUND_FLOOR_PLAN-70364</t>
  </si>
  <si>
    <t>SP136-P02_FIRST_FLOOR_PLAN-70362</t>
  </si>
  <si>
    <t>SP136-P03_SECOND_FLOOR_PLAN-59697</t>
  </si>
  <si>
    <t>SP136-P04_THIRD_FLOOR_PLAN-59698</t>
  </si>
  <si>
    <t>SP136-P05_FOURTH_FLOOR_PLAN-70363</t>
  </si>
  <si>
    <t>SP136-P06_FIFTH_FLOOR_PLAN-59699</t>
  </si>
  <si>
    <t>SP136-P07_ROOF_PLAN-59700</t>
  </si>
  <si>
    <t>SITE_A14A_ELEVATION_TO_DOCKSIDE-70361</t>
  </si>
  <si>
    <t>SITE_A14A_ELEVATION_TO_LANGDON_ROAD-59493</t>
  </si>
  <si>
    <t>SITE_A14A_ELEVATION_TO_PLOT_A11C-59694</t>
  </si>
  <si>
    <t>SITE_A14A-ELEVATIONS_TO_PLAZA-59695</t>
  </si>
  <si>
    <t>SITE_LOCATION_PLAN-32644</t>
  </si>
  <si>
    <t>SITE_PLAN-59696</t>
  </si>
  <si>
    <t xml:space="preserve">1no ground floor retail unit (Class A1) </t>
  </si>
  <si>
    <t xml:space="preserve">1no ground floor food &amp; drink unit (Class A3) </t>
  </si>
  <si>
    <t>132no Bedroom hotel (Class C1)</t>
  </si>
  <si>
    <r>
      <rPr>
        <b/>
        <sz val="11"/>
        <color theme="1"/>
        <rFont val="Calibri"/>
        <family val="2"/>
        <scheme val="minor"/>
      </rPr>
      <t>Project:</t>
    </r>
    <r>
      <rPr>
        <sz val="11"/>
        <color theme="1"/>
        <rFont val="Calibri"/>
        <family val="2"/>
        <scheme val="minor"/>
      </rPr>
      <t xml:space="preserve"> 6 Storey mixed use development</t>
    </r>
  </si>
  <si>
    <t>I have the pleasure of presenting the elemental cost plan for the above project.</t>
  </si>
  <si>
    <t>The elemental cost plan has been based on information issued and allowances are noted within the following tab.</t>
  </si>
  <si>
    <t xml:space="preserve">Please see below to navigate to the notes / prelims / elemental cost plan </t>
  </si>
  <si>
    <t xml:space="preserve">Allowance &amp; notes </t>
  </si>
  <si>
    <t>Summary</t>
  </si>
  <si>
    <t>0.3.1</t>
  </si>
  <si>
    <t>Temporary support for adjacent structures</t>
  </si>
  <si>
    <t>Temporary Curb Support</t>
  </si>
  <si>
    <t xml:space="preserve">Installation of temporary support for an adjacent curb using 25mm WBP ply, 300mm high, to ensure stability and prevent movement during construction activities. To include all required fixings and to be removed upon completion of worls </t>
  </si>
  <si>
    <t xml:space="preserve">All measures were conducted using Bluebeam Revu 20 </t>
  </si>
  <si>
    <t>Specifications for internal and external components is assumed based on information provided.</t>
  </si>
  <si>
    <t>sum</t>
  </si>
  <si>
    <t>Q3 2024 TPI</t>
  </si>
  <si>
    <t xml:space="preserve">Sub total </t>
  </si>
  <si>
    <t>4.1.1</t>
  </si>
  <si>
    <t>General Fittings, Furnishings and Equipment</t>
  </si>
  <si>
    <t>furniture and equipment</t>
  </si>
  <si>
    <t>Provisional sum £130,000.00</t>
  </si>
  <si>
    <t>Contract sum including prelims</t>
  </si>
  <si>
    <t>Sum</t>
  </si>
  <si>
    <t>total + prelims</t>
  </si>
  <si>
    <t>-</t>
  </si>
  <si>
    <t xml:space="preserve">Non applicable </t>
  </si>
  <si>
    <t>Non appicable</t>
  </si>
  <si>
    <t xml:space="preserve">No provisions are included for inflation. </t>
  </si>
  <si>
    <t>TBC</t>
  </si>
  <si>
    <t>Please see all notes below for non inclusions or inclusions.</t>
  </si>
  <si>
    <t xml:space="preserve">Total Construction Cost </t>
  </si>
  <si>
    <r>
      <t>Date:</t>
    </r>
    <r>
      <rPr>
        <sz val="11"/>
        <color theme="1"/>
        <rFont val="Calibri"/>
        <family val="2"/>
        <scheme val="minor"/>
      </rPr>
      <t xml:space="preserve"> 01/03/24</t>
    </r>
  </si>
  <si>
    <r>
      <t xml:space="preserve">Date: </t>
    </r>
    <r>
      <rPr>
        <sz val="11"/>
        <color theme="1"/>
        <rFont val="Calibri"/>
        <family val="2"/>
        <scheme val="minor"/>
      </rPr>
      <t>01/03/24</t>
    </r>
  </si>
  <si>
    <t>Non applicable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</si>
</sst>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0.00;\-&quot;£&quot;#,##0.00"/>
    <numFmt numFmtId="44" formatCode="_-&quot;£&quot;* #,##0.00_-;\-&quot;£&quot;* #,##0.00_-;_-&quot;£&quot;* &quot;-&quot;??_-;_-@_-"/>
    <numFmt numFmtId="164" formatCode="0.0"/>
    <numFmt numFmtId="165" formatCode="&quot;£&quot;#,##0.00"/>
    <numFmt numFmtId="166" formatCode="0.0%"/>
  </numFmts>
  <fonts count="27" x14ac:knownFonts="1">
    <font>
      <sz val="11"/>
      <color theme="1"/>
      <name val="Calibri"/>
      <family val="2"/>
      <scheme val="minor"/>
    </font>
    <font>
      <u/>
      <sz val="11"/>
      <color theme="10"/>
      <name val="Calibri"/>
      <family val="2"/>
      <scheme val="minor"/>
    </font>
    <font>
      <sz val="11"/>
      <color theme="1"/>
      <name val="Calibri"/>
      <family val="2"/>
      <scheme val="minor"/>
    </font>
    <font>
      <b/>
      <sz val="10"/>
      <color theme="1"/>
      <name val="Arial"/>
      <family val="2"/>
    </font>
    <font>
      <b/>
      <sz val="10"/>
      <color rgb="FFFF0000"/>
      <name val="Arial"/>
      <family val="2"/>
    </font>
    <font>
      <sz val="10"/>
      <color theme="1"/>
      <name val="Arial"/>
      <family val="2"/>
    </font>
    <font>
      <sz val="10"/>
      <name val="Arial"/>
      <family val="2"/>
    </font>
    <font>
      <sz val="10"/>
      <name val="MS Sans Serif"/>
      <family val="2"/>
    </font>
    <font>
      <i/>
      <sz val="10"/>
      <color rgb="FFFF0000"/>
      <name val="Arial"/>
      <family val="2"/>
    </font>
    <font>
      <b/>
      <u/>
      <sz val="10"/>
      <color theme="1"/>
      <name val="Arial"/>
      <family val="2"/>
    </font>
    <font>
      <sz val="10"/>
      <color rgb="FFFF0000"/>
      <name val="Arial"/>
      <family val="2"/>
    </font>
    <font>
      <i/>
      <sz val="10"/>
      <name val="Arial"/>
      <family val="2"/>
    </font>
    <font>
      <b/>
      <sz val="10"/>
      <name val="Arial"/>
      <family val="2"/>
    </font>
    <font>
      <b/>
      <sz val="12"/>
      <color theme="1"/>
      <name val="Arial"/>
      <family val="2"/>
    </font>
    <font>
      <b/>
      <sz val="11"/>
      <color theme="1"/>
      <name val="Calibri"/>
      <family val="2"/>
      <scheme val="minor"/>
    </font>
    <font>
      <sz val="11"/>
      <name val="Calibri"/>
      <family val="2"/>
      <scheme val="minor"/>
    </font>
    <font>
      <i/>
      <sz val="11"/>
      <color theme="1"/>
      <name val="Calibri"/>
      <family val="2"/>
      <scheme val="minor"/>
    </font>
    <font>
      <b/>
      <sz val="12"/>
      <color theme="1"/>
      <name val="Calibri"/>
      <family val="2"/>
      <scheme val="minor"/>
    </font>
    <font>
      <b/>
      <sz val="12"/>
      <name val="Calibri"/>
      <family val="2"/>
      <scheme val="minor"/>
    </font>
    <font>
      <b/>
      <sz val="14"/>
      <color theme="1"/>
      <name val="Calibri"/>
      <family val="2"/>
      <scheme val="minor"/>
    </font>
    <font>
      <u/>
      <sz val="11"/>
      <color theme="1"/>
      <name val="Calibri"/>
      <family val="2"/>
      <scheme val="minor"/>
    </font>
    <font>
      <b/>
      <i/>
      <sz val="10"/>
      <color theme="1"/>
      <name val="Arial"/>
      <family val="2"/>
    </font>
    <font>
      <b/>
      <u/>
      <sz val="10"/>
      <name val="Arial"/>
      <family val="2"/>
    </font>
    <font>
      <b/>
      <sz val="12"/>
      <name val="Arial"/>
      <family val="2"/>
    </font>
    <font>
      <b/>
      <sz val="11"/>
      <name val="Calibri"/>
      <family val="2"/>
      <scheme val="minor"/>
    </font>
    <font>
      <b/>
      <u/>
      <sz val="11"/>
      <color theme="1"/>
      <name val="Calibri"/>
      <family val="2"/>
      <scheme val="minor"/>
    </font>
    <font>
      <sz val="11"/>
      <color rgb="FF000000"/>
      <name val="Calibri"/>
      <family val="2"/>
    </font>
  </fonts>
  <fills count="5">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tint="-0.14996795556505021"/>
        <bgColor indexed="64"/>
      </patternFill>
    </fill>
  </fills>
  <borders count="15">
    <border>
      <left/>
      <right/>
      <top/>
      <bottom/>
      <diagonal/>
    </border>
    <border>
      <left style="hair">
        <color auto="1"/>
      </left>
      <right style="hair">
        <color auto="1"/>
      </right>
      <top/>
      <bottom/>
      <diagonal/>
    </border>
    <border>
      <left/>
      <right style="hair">
        <color indexed="64"/>
      </right>
      <top/>
      <bottom/>
      <diagonal/>
    </border>
    <border>
      <left style="hair">
        <color auto="1"/>
      </left>
      <right/>
      <top/>
      <bottom/>
      <diagonal/>
    </border>
    <border>
      <left style="thin">
        <color indexed="64"/>
      </left>
      <right style="thin">
        <color indexed="64"/>
      </right>
      <top/>
      <bottom/>
      <diagonal/>
    </border>
    <border>
      <left style="thin">
        <color auto="1"/>
      </left>
      <right style="hair">
        <color auto="1"/>
      </right>
      <top/>
      <bottom/>
      <diagonal/>
    </border>
    <border>
      <left/>
      <right style="thin">
        <color indexed="64"/>
      </right>
      <top/>
      <bottom/>
      <diagonal/>
    </border>
    <border>
      <left style="thin">
        <color auto="1"/>
      </left>
      <right style="thin">
        <color auto="1"/>
      </right>
      <top style="thin">
        <color auto="1"/>
      </top>
      <bottom style="thin">
        <color auto="1"/>
      </bottom>
      <diagonal/>
    </border>
    <border>
      <left/>
      <right/>
      <top style="thin">
        <color auto="1"/>
      </top>
      <bottom style="thin">
        <color auto="1"/>
      </bottom>
      <diagonal/>
    </border>
    <border>
      <left style="hair">
        <color auto="1"/>
      </left>
      <right/>
      <top style="thin">
        <color auto="1"/>
      </top>
      <bottom style="thin">
        <color auto="1"/>
      </bottom>
      <diagonal/>
    </border>
    <border>
      <left style="hair">
        <color auto="1"/>
      </left>
      <right style="hair">
        <color auto="1"/>
      </right>
      <top style="thin">
        <color auto="1"/>
      </top>
      <bottom style="thin">
        <color auto="1"/>
      </bottom>
      <diagonal/>
    </border>
    <border>
      <left/>
      <right style="thin">
        <color auto="1"/>
      </right>
      <top style="thin">
        <color auto="1"/>
      </top>
      <bottom style="thin">
        <color auto="1"/>
      </bottom>
      <diagonal/>
    </border>
    <border>
      <left style="thin">
        <color auto="1"/>
      </left>
      <right style="hair">
        <color auto="1"/>
      </right>
      <top style="thin">
        <color auto="1"/>
      </top>
      <bottom style="thin">
        <color auto="1"/>
      </bottom>
      <diagonal/>
    </border>
    <border>
      <left style="thin">
        <color auto="1"/>
      </left>
      <right/>
      <top/>
      <bottom/>
      <diagonal/>
    </border>
    <border>
      <left style="hair">
        <color auto="1"/>
      </left>
      <right style="hair">
        <color auto="1"/>
      </right>
      <top style="thin">
        <color auto="1"/>
      </top>
      <bottom/>
      <diagonal/>
    </border>
  </borders>
  <cellStyleXfs count="5">
    <xf numFmtId="0" fontId="0" fillId="0" borderId="0"/>
    <xf numFmtId="0" fontId="1" fillId="0" borderId="0" applyNumberFormat="0" applyFill="0" applyBorder="0" applyAlignment="0" applyProtection="0"/>
    <xf numFmtId="44" fontId="2" fillId="0" borderId="0" applyFont="0" applyFill="0" applyBorder="0" applyAlignment="0" applyProtection="0"/>
    <xf numFmtId="0" fontId="2" fillId="0" borderId="0"/>
    <xf numFmtId="0" fontId="7" fillId="0" borderId="0"/>
  </cellStyleXfs>
  <cellXfs count="282">
    <xf numFmtId="0" fontId="0" fillId="0" borderId="0" xfId="0"/>
    <xf numFmtId="0" fontId="1" fillId="0" borderId="0" xfId="1"/>
    <xf numFmtId="0" fontId="0" fillId="0" borderId="0" xfId="0" applyAlignment="1">
      <alignment horizontal="centerContinuous"/>
    </xf>
    <xf numFmtId="1" fontId="3" fillId="0" borderId="0" xfId="3" applyNumberFormat="1" applyFont="1" applyAlignment="1">
      <alignment horizontal="left" vertical="center"/>
    </xf>
    <xf numFmtId="1" fontId="4" fillId="0" borderId="0" xfId="3" applyNumberFormat="1" applyFont="1" applyAlignment="1">
      <alignment horizontal="left" vertical="center"/>
    </xf>
    <xf numFmtId="44" fontId="3" fillId="0" borderId="0" xfId="2" applyFont="1" applyBorder="1" applyAlignment="1">
      <alignment horizontal="left" vertical="center"/>
    </xf>
    <xf numFmtId="44" fontId="5" fillId="0" borderId="0" xfId="2" applyFont="1" applyBorder="1" applyAlignment="1">
      <alignment horizontal="center" wrapText="1"/>
    </xf>
    <xf numFmtId="44" fontId="3" fillId="0" borderId="1" xfId="2" applyFont="1" applyBorder="1" applyAlignment="1">
      <alignment horizontal="center" vertical="center" wrapText="1"/>
    </xf>
    <xf numFmtId="44" fontId="6" fillId="0" borderId="0" xfId="2" applyFont="1" applyBorder="1" applyAlignment="1">
      <alignment horizontal="center" vertical="top" wrapText="1"/>
    </xf>
    <xf numFmtId="164" fontId="3" fillId="0" borderId="3" xfId="3" applyNumberFormat="1" applyFont="1" applyBorder="1" applyAlignment="1">
      <alignment horizontal="left" wrapText="1"/>
    </xf>
    <xf numFmtId="164" fontId="3" fillId="0" borderId="1" xfId="3" applyNumberFormat="1" applyFont="1" applyBorder="1" applyAlignment="1">
      <alignment horizontal="center" vertical="center" wrapText="1"/>
    </xf>
    <xf numFmtId="0" fontId="6" fillId="0" borderId="1" xfId="4" applyFont="1" applyBorder="1" applyAlignment="1">
      <alignment vertical="top" wrapText="1"/>
    </xf>
    <xf numFmtId="164" fontId="5" fillId="0" borderId="1" xfId="3" applyNumberFormat="1" applyFont="1" applyBorder="1" applyAlignment="1">
      <alignment horizontal="center" vertical="center" wrapText="1"/>
    </xf>
    <xf numFmtId="164" fontId="5" fillId="0" borderId="3" xfId="3" applyNumberFormat="1" applyFont="1" applyBorder="1" applyAlignment="1">
      <alignment horizontal="left" vertical="center" wrapText="1"/>
    </xf>
    <xf numFmtId="49" fontId="6" fillId="0" borderId="0" xfId="4" applyNumberFormat="1" applyFont="1" applyAlignment="1">
      <alignment horizontal="center" vertical="top"/>
    </xf>
    <xf numFmtId="49" fontId="6" fillId="0" borderId="0" xfId="4" applyNumberFormat="1" applyFont="1" applyAlignment="1">
      <alignment horizontal="center" vertical="top" wrapText="1"/>
    </xf>
    <xf numFmtId="44" fontId="3" fillId="2" borderId="1" xfId="2" applyFont="1" applyFill="1" applyBorder="1" applyAlignment="1">
      <alignment horizontal="center" vertical="center" wrapText="1"/>
    </xf>
    <xf numFmtId="0" fontId="6" fillId="3" borderId="1" xfId="4" applyFont="1" applyFill="1" applyBorder="1" applyAlignment="1">
      <alignment vertical="top" wrapText="1"/>
    </xf>
    <xf numFmtId="164" fontId="10" fillId="0" borderId="3" xfId="3" applyNumberFormat="1" applyFont="1" applyBorder="1" applyAlignment="1">
      <alignment horizontal="left" vertical="center" wrapText="1"/>
    </xf>
    <xf numFmtId="44" fontId="3" fillId="0" borderId="1" xfId="2" applyFont="1" applyFill="1" applyBorder="1" applyAlignment="1">
      <alignment horizontal="center" vertical="center" wrapText="1"/>
    </xf>
    <xf numFmtId="44" fontId="6" fillId="0" borderId="0" xfId="2" applyFont="1" applyFill="1" applyBorder="1" applyAlignment="1">
      <alignment horizontal="center" vertical="top" wrapText="1"/>
    </xf>
    <xf numFmtId="164" fontId="8" fillId="0" borderId="3" xfId="3" applyNumberFormat="1" applyFont="1" applyBorder="1" applyAlignment="1">
      <alignment horizontal="left" vertical="top" wrapText="1"/>
    </xf>
    <xf numFmtId="164" fontId="3" fillId="2" borderId="0" xfId="3" applyNumberFormat="1" applyFont="1" applyFill="1" applyAlignment="1">
      <alignment horizontal="center" vertical="center" wrapText="1"/>
    </xf>
    <xf numFmtId="0" fontId="0" fillId="2" borderId="0" xfId="0" applyFill="1"/>
    <xf numFmtId="44" fontId="3" fillId="0" borderId="1" xfId="2" applyFont="1" applyBorder="1" applyAlignment="1">
      <alignment horizontal="center" vertical="center"/>
    </xf>
    <xf numFmtId="164" fontId="3" fillId="0" borderId="0" xfId="3" applyNumberFormat="1" applyFont="1" applyAlignment="1">
      <alignment horizontal="left" wrapText="1"/>
    </xf>
    <xf numFmtId="164" fontId="8" fillId="0" borderId="0" xfId="3" applyNumberFormat="1" applyFont="1" applyAlignment="1">
      <alignment horizontal="left" vertical="top" wrapText="1"/>
    </xf>
    <xf numFmtId="164" fontId="10" fillId="0" borderId="0" xfId="3" applyNumberFormat="1" applyFont="1" applyAlignment="1">
      <alignment horizontal="left" vertical="center" wrapText="1"/>
    </xf>
    <xf numFmtId="164" fontId="3" fillId="3" borderId="3" xfId="3" applyNumberFormat="1" applyFont="1" applyFill="1" applyBorder="1" applyAlignment="1">
      <alignment horizontal="left" wrapText="1"/>
    </xf>
    <xf numFmtId="164" fontId="13" fillId="0" borderId="0" xfId="3" applyNumberFormat="1" applyFont="1" applyAlignment="1">
      <alignment horizontal="left" wrapText="1"/>
    </xf>
    <xf numFmtId="0" fontId="15" fillId="0" borderId="0" xfId="1" applyFont="1"/>
    <xf numFmtId="0" fontId="1" fillId="2" borderId="0" xfId="1" applyFill="1"/>
    <xf numFmtId="0" fontId="15" fillId="0" borderId="0" xfId="0" applyFont="1"/>
    <xf numFmtId="0" fontId="16" fillId="0" borderId="0" xfId="0" applyFont="1" applyAlignment="1">
      <alignment horizontal="left" indent="1"/>
    </xf>
    <xf numFmtId="0" fontId="17" fillId="0" borderId="0" xfId="0" applyFont="1" applyAlignment="1">
      <alignment horizontal="center"/>
    </xf>
    <xf numFmtId="0" fontId="18" fillId="0" borderId="0" xfId="1" applyFont="1" applyAlignment="1">
      <alignment horizontal="centerContinuous"/>
    </xf>
    <xf numFmtId="0" fontId="17" fillId="0" borderId="0" xfId="0" applyFont="1" applyAlignment="1">
      <alignment horizontal="centerContinuous"/>
    </xf>
    <xf numFmtId="0" fontId="19" fillId="0" borderId="0" xfId="0" applyFont="1" applyAlignment="1">
      <alignment horizontal="centerContinuous"/>
    </xf>
    <xf numFmtId="0" fontId="15" fillId="0" borderId="0" xfId="1" applyFont="1" applyAlignment="1">
      <alignment horizontal="center" wrapText="1"/>
    </xf>
    <xf numFmtId="0" fontId="0" fillId="0" borderId="0" xfId="0" applyAlignment="1">
      <alignment horizontal="left" vertical="top"/>
    </xf>
    <xf numFmtId="0" fontId="17" fillId="0" borderId="0" xfId="0" applyFont="1" applyAlignment="1">
      <alignment horizontal="left" vertical="top"/>
    </xf>
    <xf numFmtId="0" fontId="19" fillId="0" borderId="0" xfId="0" applyFont="1"/>
    <xf numFmtId="0" fontId="20" fillId="0" borderId="0" xfId="0" applyFont="1" applyAlignment="1">
      <alignment horizontal="left" vertical="top"/>
    </xf>
    <xf numFmtId="0" fontId="0" fillId="0" borderId="0" xfId="0" applyAlignment="1">
      <alignment horizontal="left" indent="1"/>
    </xf>
    <xf numFmtId="165" fontId="5" fillId="0" borderId="1" xfId="2" applyNumberFormat="1" applyFont="1" applyFill="1" applyBorder="1" applyAlignment="1">
      <alignment horizontal="center" vertical="center" wrapText="1"/>
    </xf>
    <xf numFmtId="2" fontId="5" fillId="0" borderId="1" xfId="3" applyNumberFormat="1" applyFont="1" applyBorder="1" applyAlignment="1">
      <alignment horizontal="center" vertical="center" wrapText="1"/>
    </xf>
    <xf numFmtId="164" fontId="9" fillId="0" borderId="3" xfId="3" applyNumberFormat="1" applyFont="1" applyBorder="1" applyAlignment="1">
      <alignment horizontal="left" vertical="center" wrapText="1"/>
    </xf>
    <xf numFmtId="164" fontId="10" fillId="0" borderId="3" xfId="3" applyNumberFormat="1" applyFont="1" applyBorder="1" applyAlignment="1">
      <alignment vertical="top" wrapText="1"/>
    </xf>
    <xf numFmtId="164" fontId="5" fillId="0" borderId="1" xfId="3" applyNumberFormat="1" applyFont="1" applyBorder="1" applyAlignment="1">
      <alignment horizontal="center" vertical="top" wrapText="1"/>
    </xf>
    <xf numFmtId="44" fontId="3" fillId="0" borderId="1" xfId="2" applyFont="1" applyFill="1" applyBorder="1" applyAlignment="1">
      <alignment vertical="top" wrapText="1"/>
    </xf>
    <xf numFmtId="44" fontId="6" fillId="0" borderId="0" xfId="2" applyFont="1" applyFill="1" applyBorder="1" applyAlignment="1">
      <alignment vertical="top" wrapText="1"/>
    </xf>
    <xf numFmtId="164" fontId="3" fillId="0" borderId="3" xfId="3" applyNumberFormat="1" applyFont="1" applyBorder="1" applyAlignment="1">
      <alignment horizontal="left" vertical="center" wrapText="1"/>
    </xf>
    <xf numFmtId="164" fontId="8" fillId="0" borderId="3" xfId="3" applyNumberFormat="1" applyFont="1" applyBorder="1" applyAlignment="1">
      <alignment horizontal="left" vertical="center" wrapText="1"/>
    </xf>
    <xf numFmtId="164" fontId="11" fillId="0" borderId="3" xfId="3" applyNumberFormat="1" applyFont="1" applyBorder="1" applyAlignment="1">
      <alignment horizontal="left" vertical="center" wrapText="1"/>
    </xf>
    <xf numFmtId="0" fontId="6" fillId="0" borderId="0" xfId="4" applyFont="1" applyAlignment="1">
      <alignment horizontal="center" vertical="top" wrapText="1"/>
    </xf>
    <xf numFmtId="1" fontId="3" fillId="0" borderId="4" xfId="3" quotePrefix="1" applyNumberFormat="1" applyFont="1" applyBorder="1" applyAlignment="1">
      <alignment horizontal="left" vertical="center" wrapText="1"/>
    </xf>
    <xf numFmtId="2" fontId="3" fillId="0" borderId="4" xfId="2" quotePrefix="1" applyNumberFormat="1" applyFont="1" applyFill="1" applyBorder="1" applyAlignment="1">
      <alignment horizontal="left" vertical="top" wrapText="1"/>
    </xf>
    <xf numFmtId="2" fontId="5" fillId="0" borderId="4" xfId="2" quotePrefix="1" applyNumberFormat="1" applyFont="1" applyFill="1" applyBorder="1" applyAlignment="1">
      <alignment horizontal="left" vertical="top" wrapText="1"/>
    </xf>
    <xf numFmtId="2" fontId="5" fillId="0" borderId="4" xfId="2" quotePrefix="1" applyNumberFormat="1" applyFont="1" applyFill="1" applyBorder="1" applyAlignment="1">
      <alignment horizontal="left" wrapText="1"/>
    </xf>
    <xf numFmtId="1" fontId="5" fillId="0" borderId="4" xfId="3" quotePrefix="1" applyNumberFormat="1" applyFont="1" applyBorder="1" applyAlignment="1">
      <alignment horizontal="left" vertical="center" wrapText="1"/>
    </xf>
    <xf numFmtId="164" fontId="3" fillId="0" borderId="5" xfId="3" applyNumberFormat="1" applyFont="1" applyBorder="1" applyAlignment="1">
      <alignment horizontal="left" wrapText="1"/>
    </xf>
    <xf numFmtId="164" fontId="3" fillId="2" borderId="3" xfId="3" applyNumberFormat="1" applyFont="1" applyFill="1" applyBorder="1" applyAlignment="1">
      <alignment vertical="center" wrapText="1"/>
    </xf>
    <xf numFmtId="0" fontId="0" fillId="0" borderId="0" xfId="0" quotePrefix="1" applyAlignment="1">
      <alignment wrapText="1"/>
    </xf>
    <xf numFmtId="1" fontId="3" fillId="0" borderId="0" xfId="3" applyNumberFormat="1" applyFont="1" applyAlignment="1">
      <alignment horizontal="left"/>
    </xf>
    <xf numFmtId="164" fontId="3" fillId="2" borderId="6" xfId="3" applyNumberFormat="1" applyFont="1" applyFill="1" applyBorder="1" applyAlignment="1">
      <alignment horizontal="center" wrapText="1"/>
    </xf>
    <xf numFmtId="164" fontId="3" fillId="2" borderId="0" xfId="3" applyNumberFormat="1" applyFont="1" applyFill="1" applyAlignment="1">
      <alignment horizontal="center" wrapText="1"/>
    </xf>
    <xf numFmtId="164" fontId="3" fillId="2" borderId="0" xfId="3" applyNumberFormat="1" applyFont="1" applyFill="1" applyAlignment="1">
      <alignment horizontal="center"/>
    </xf>
    <xf numFmtId="0" fontId="0" fillId="0" borderId="0" xfId="0" applyAlignment="1">
      <alignment horizontal="center"/>
    </xf>
    <xf numFmtId="1" fontId="3" fillId="0" borderId="0" xfId="3" applyNumberFormat="1" applyFont="1" applyAlignment="1">
      <alignment horizontal="center"/>
    </xf>
    <xf numFmtId="1" fontId="3" fillId="2" borderId="6" xfId="3" applyNumberFormat="1" applyFont="1" applyFill="1" applyBorder="1" applyAlignment="1">
      <alignment horizontal="center" wrapText="1"/>
    </xf>
    <xf numFmtId="0" fontId="0" fillId="2" borderId="0" xfId="0" applyFill="1" applyAlignment="1">
      <alignment horizontal="center"/>
    </xf>
    <xf numFmtId="1" fontId="3" fillId="0" borderId="0" xfId="3" applyNumberFormat="1" applyFont="1" applyAlignment="1">
      <alignment horizontal="center" vertical="center"/>
    </xf>
    <xf numFmtId="1" fontId="3" fillId="2" borderId="0" xfId="3" applyNumberFormat="1" applyFont="1" applyFill="1" applyAlignment="1">
      <alignment horizontal="center" wrapText="1"/>
    </xf>
    <xf numFmtId="0" fontId="6" fillId="2" borderId="0" xfId="4" applyFont="1" applyFill="1" applyAlignment="1">
      <alignment horizontal="center" vertical="top" wrapText="1"/>
    </xf>
    <xf numFmtId="0" fontId="0" fillId="0" borderId="0" xfId="0" applyAlignment="1">
      <alignment horizontal="left"/>
    </xf>
    <xf numFmtId="164" fontId="3" fillId="2" borderId="2" xfId="3" applyNumberFormat="1" applyFont="1" applyFill="1" applyBorder="1" applyAlignment="1">
      <alignment horizontal="left" vertical="center" wrapText="1"/>
    </xf>
    <xf numFmtId="164" fontId="3" fillId="0" borderId="0" xfId="3" applyNumberFormat="1" applyFont="1" applyAlignment="1">
      <alignment horizontal="left" vertical="center" wrapText="1"/>
    </xf>
    <xf numFmtId="2" fontId="10" fillId="0" borderId="4" xfId="2" quotePrefix="1" applyNumberFormat="1" applyFont="1" applyFill="1" applyBorder="1" applyAlignment="1">
      <alignment horizontal="left" wrapText="1"/>
    </xf>
    <xf numFmtId="2" fontId="0" fillId="0" borderId="0" xfId="0" applyNumberFormat="1"/>
    <xf numFmtId="2" fontId="3" fillId="0" borderId="0" xfId="3" applyNumberFormat="1" applyFont="1" applyAlignment="1">
      <alignment horizontal="left" vertical="center"/>
    </xf>
    <xf numFmtId="2" fontId="3" fillId="2" borderId="1" xfId="2" applyNumberFormat="1" applyFont="1" applyFill="1" applyBorder="1" applyAlignment="1">
      <alignment horizontal="center" vertical="center" wrapText="1"/>
    </xf>
    <xf numFmtId="2" fontId="3" fillId="0" borderId="1" xfId="3" applyNumberFormat="1" applyFont="1" applyBorder="1" applyAlignment="1">
      <alignment horizontal="center" vertical="center" wrapText="1"/>
    </xf>
    <xf numFmtId="2" fontId="6" fillId="0" borderId="1" xfId="4" applyNumberFormat="1" applyFont="1" applyBorder="1" applyAlignment="1">
      <alignment vertical="top" wrapText="1"/>
    </xf>
    <xf numFmtId="2" fontId="5" fillId="0" borderId="1" xfId="3" applyNumberFormat="1" applyFont="1" applyBorder="1" applyAlignment="1">
      <alignment vertical="top" wrapText="1"/>
    </xf>
    <xf numFmtId="2" fontId="8" fillId="0" borderId="3" xfId="3" applyNumberFormat="1" applyFont="1" applyBorder="1" applyAlignment="1">
      <alignment horizontal="left" vertical="center" wrapText="1"/>
    </xf>
    <xf numFmtId="165" fontId="0" fillId="0" borderId="0" xfId="0" applyNumberFormat="1"/>
    <xf numFmtId="165" fontId="3" fillId="0" borderId="0" xfId="2" applyNumberFormat="1" applyFont="1" applyBorder="1" applyAlignment="1">
      <alignment horizontal="left" vertical="center"/>
    </xf>
    <xf numFmtId="165" fontId="3" fillId="2" borderId="1" xfId="2" applyNumberFormat="1" applyFont="1" applyFill="1" applyBorder="1" applyAlignment="1">
      <alignment horizontal="center" vertical="center" wrapText="1"/>
    </xf>
    <xf numFmtId="165" fontId="3" fillId="0" borderId="1" xfId="2" applyNumberFormat="1" applyFont="1" applyBorder="1" applyAlignment="1">
      <alignment horizontal="center" vertical="center"/>
    </xf>
    <xf numFmtId="165" fontId="6" fillId="0" borderId="1" xfId="4" applyNumberFormat="1" applyFont="1" applyBorder="1" applyAlignment="1">
      <alignment vertical="top" wrapText="1"/>
    </xf>
    <xf numFmtId="165" fontId="3" fillId="0" borderId="1" xfId="2" applyNumberFormat="1" applyFont="1" applyFill="1" applyBorder="1" applyAlignment="1">
      <alignment horizontal="center" vertical="center" wrapText="1"/>
    </xf>
    <xf numFmtId="165" fontId="5" fillId="0" borderId="1" xfId="2" applyNumberFormat="1" applyFont="1" applyFill="1" applyBorder="1" applyAlignment="1">
      <alignment vertical="top" wrapText="1"/>
    </xf>
    <xf numFmtId="165" fontId="8" fillId="0" borderId="3" xfId="3" applyNumberFormat="1" applyFont="1" applyBorder="1" applyAlignment="1">
      <alignment horizontal="left" vertical="center" wrapText="1"/>
    </xf>
    <xf numFmtId="165" fontId="5" fillId="0" borderId="1" xfId="2" applyNumberFormat="1" applyFont="1" applyBorder="1" applyAlignment="1">
      <alignment horizontal="center" vertical="center" wrapText="1"/>
    </xf>
    <xf numFmtId="165" fontId="6" fillId="0" borderId="1" xfId="4" applyNumberFormat="1" applyFont="1" applyBorder="1" applyAlignment="1">
      <alignment vertical="center" wrapText="1"/>
    </xf>
    <xf numFmtId="165" fontId="9" fillId="0" borderId="1" xfId="2" applyNumberFormat="1" applyFont="1" applyFill="1" applyBorder="1" applyAlignment="1">
      <alignment vertical="top" wrapText="1"/>
    </xf>
    <xf numFmtId="1" fontId="13" fillId="0" borderId="4" xfId="3" quotePrefix="1" applyNumberFormat="1" applyFont="1" applyBorder="1" applyAlignment="1">
      <alignment horizontal="left" vertical="center" wrapText="1"/>
    </xf>
    <xf numFmtId="1" fontId="13" fillId="3" borderId="4" xfId="3" quotePrefix="1" applyNumberFormat="1" applyFont="1" applyFill="1" applyBorder="1" applyAlignment="1">
      <alignment horizontal="left" vertical="center" wrapText="1"/>
    </xf>
    <xf numFmtId="0" fontId="0" fillId="0" borderId="4" xfId="0" applyBorder="1" applyAlignment="1">
      <alignment horizontal="left"/>
    </xf>
    <xf numFmtId="2" fontId="12" fillId="0" borderId="4" xfId="2" quotePrefix="1" applyNumberFormat="1" applyFont="1" applyFill="1" applyBorder="1" applyAlignment="1">
      <alignment horizontal="left" wrapText="1"/>
    </xf>
    <xf numFmtId="0" fontId="14" fillId="0" borderId="4" xfId="0" applyFont="1" applyBorder="1" applyAlignment="1">
      <alignment horizontal="left"/>
    </xf>
    <xf numFmtId="0" fontId="0" fillId="0" borderId="4" xfId="0" applyBorder="1" applyAlignment="1">
      <alignment horizontal="left" wrapText="1"/>
    </xf>
    <xf numFmtId="2" fontId="6" fillId="0" borderId="4" xfId="2" quotePrefix="1" applyNumberFormat="1" applyFont="1" applyFill="1" applyBorder="1" applyAlignment="1">
      <alignment horizontal="left" wrapText="1"/>
    </xf>
    <xf numFmtId="165" fontId="22" fillId="0" borderId="1" xfId="4" applyNumberFormat="1" applyFont="1" applyBorder="1" applyAlignment="1">
      <alignment vertical="top" wrapText="1"/>
    </xf>
    <xf numFmtId="0" fontId="14" fillId="0" borderId="4" xfId="0" applyFont="1" applyBorder="1" applyAlignment="1">
      <alignment horizontal="left" wrapText="1"/>
    </xf>
    <xf numFmtId="44" fontId="6" fillId="0" borderId="0" xfId="2" applyFont="1" applyFill="1" applyBorder="1" applyAlignment="1">
      <alignment horizontal="left" wrapText="1"/>
    </xf>
    <xf numFmtId="44" fontId="6" fillId="3" borderId="0" xfId="2" applyFont="1" applyFill="1" applyBorder="1" applyAlignment="1">
      <alignment horizontal="left" wrapText="1"/>
    </xf>
    <xf numFmtId="2" fontId="5" fillId="0" borderId="1" xfId="3" applyNumberFormat="1" applyFont="1" applyBorder="1" applyAlignment="1">
      <alignment horizontal="center" wrapText="1"/>
    </xf>
    <xf numFmtId="164" fontId="8" fillId="0" borderId="0" xfId="3" applyNumberFormat="1" applyFont="1" applyAlignment="1">
      <alignment horizontal="left" wrapText="1"/>
    </xf>
    <xf numFmtId="164" fontId="5" fillId="0" borderId="1" xfId="3" applyNumberFormat="1" applyFont="1" applyBorder="1" applyAlignment="1">
      <alignment horizontal="center" wrapText="1"/>
    </xf>
    <xf numFmtId="165" fontId="5" fillId="0" borderId="1" xfId="2" applyNumberFormat="1" applyFont="1" applyFill="1" applyBorder="1" applyAlignment="1">
      <alignment horizontal="center" wrapText="1"/>
    </xf>
    <xf numFmtId="165" fontId="6" fillId="0" borderId="1" xfId="4" applyNumberFormat="1" applyFont="1" applyBorder="1" applyAlignment="1">
      <alignment wrapText="1"/>
    </xf>
    <xf numFmtId="0" fontId="6" fillId="0" borderId="1" xfId="4" applyFont="1" applyBorder="1" applyAlignment="1">
      <alignment wrapText="1"/>
    </xf>
    <xf numFmtId="164" fontId="8" fillId="0" borderId="3" xfId="3" applyNumberFormat="1" applyFont="1" applyBorder="1" applyAlignment="1">
      <alignment horizontal="left" wrapText="1"/>
    </xf>
    <xf numFmtId="44" fontId="6" fillId="0" borderId="0" xfId="2" applyFont="1" applyFill="1" applyBorder="1" applyAlignment="1">
      <alignment horizontal="center" wrapText="1"/>
    </xf>
    <xf numFmtId="164" fontId="9" fillId="0" borderId="3" xfId="3" applyNumberFormat="1" applyFont="1" applyBorder="1" applyAlignment="1">
      <alignment horizontal="left" wrapText="1"/>
    </xf>
    <xf numFmtId="2" fontId="6" fillId="0" borderId="1" xfId="4" applyNumberFormat="1" applyFont="1" applyBorder="1" applyAlignment="1">
      <alignment wrapText="1"/>
    </xf>
    <xf numFmtId="44" fontId="3" fillId="0" borderId="1" xfId="2" applyFont="1" applyFill="1" applyBorder="1" applyAlignment="1">
      <alignment horizontal="center" wrapText="1"/>
    </xf>
    <xf numFmtId="164" fontId="10" fillId="0" borderId="3" xfId="3" applyNumberFormat="1" applyFont="1" applyBorder="1" applyAlignment="1">
      <alignment wrapText="1"/>
    </xf>
    <xf numFmtId="2" fontId="5" fillId="0" borderId="1" xfId="3" applyNumberFormat="1" applyFont="1" applyBorder="1" applyAlignment="1">
      <alignment wrapText="1"/>
    </xf>
    <xf numFmtId="165" fontId="5" fillId="0" borderId="1" xfId="2" applyNumberFormat="1" applyFont="1" applyFill="1" applyBorder="1" applyAlignment="1">
      <alignment wrapText="1"/>
    </xf>
    <xf numFmtId="44" fontId="3" fillId="0" borderId="1" xfId="2" applyFont="1" applyFill="1" applyBorder="1" applyAlignment="1">
      <alignment wrapText="1"/>
    </xf>
    <xf numFmtId="44" fontId="6" fillId="0" borderId="0" xfId="2" applyFont="1" applyFill="1" applyBorder="1" applyAlignment="1">
      <alignment wrapText="1"/>
    </xf>
    <xf numFmtId="165" fontId="3" fillId="0" borderId="1" xfId="2" applyNumberFormat="1" applyFont="1" applyFill="1" applyBorder="1" applyAlignment="1">
      <alignment wrapText="1"/>
    </xf>
    <xf numFmtId="165" fontId="9" fillId="0" borderId="1" xfId="2" applyNumberFormat="1" applyFont="1" applyFill="1" applyBorder="1" applyAlignment="1">
      <alignment wrapText="1"/>
    </xf>
    <xf numFmtId="164" fontId="10" fillId="0" borderId="3" xfId="3" applyNumberFormat="1" applyFont="1" applyBorder="1" applyAlignment="1">
      <alignment horizontal="left" wrapText="1"/>
    </xf>
    <xf numFmtId="164" fontId="11" fillId="0" borderId="3" xfId="3" applyNumberFormat="1" applyFont="1" applyBorder="1" applyAlignment="1">
      <alignment horizontal="left" wrapText="1"/>
    </xf>
    <xf numFmtId="44" fontId="3" fillId="0" borderId="1" xfId="2" applyFont="1" applyBorder="1" applyAlignment="1">
      <alignment horizontal="center" wrapText="1"/>
    </xf>
    <xf numFmtId="0" fontId="6" fillId="0" borderId="0" xfId="4" applyFont="1" applyAlignment="1">
      <alignment horizontal="center" wrapText="1"/>
    </xf>
    <xf numFmtId="164" fontId="5" fillId="0" borderId="3" xfId="3" applyNumberFormat="1" applyFont="1" applyBorder="1" applyAlignment="1">
      <alignment horizontal="left" wrapText="1"/>
    </xf>
    <xf numFmtId="165" fontId="5" fillId="0" borderId="1" xfId="2" applyNumberFormat="1" applyFont="1" applyBorder="1" applyAlignment="1">
      <alignment horizontal="center" wrapText="1"/>
    </xf>
    <xf numFmtId="44" fontId="6" fillId="0" borderId="0" xfId="2" applyFont="1" applyBorder="1" applyAlignment="1">
      <alignment horizontal="center" wrapText="1"/>
    </xf>
    <xf numFmtId="44" fontId="6" fillId="3" borderId="0" xfId="2" applyFont="1" applyFill="1" applyBorder="1" applyAlignment="1">
      <alignment horizontal="center" wrapText="1"/>
    </xf>
    <xf numFmtId="165" fontId="22" fillId="0" borderId="1" xfId="4" applyNumberFormat="1" applyFont="1" applyBorder="1" applyAlignment="1">
      <alignment wrapText="1"/>
    </xf>
    <xf numFmtId="2" fontId="3" fillId="0" borderId="4" xfId="2" quotePrefix="1" applyNumberFormat="1" applyFont="1" applyFill="1" applyBorder="1" applyAlignment="1">
      <alignment horizontal="left" wrapText="1"/>
    </xf>
    <xf numFmtId="1" fontId="4" fillId="0" borderId="0" xfId="3" applyNumberFormat="1" applyFont="1" applyAlignment="1">
      <alignment horizontal="left"/>
    </xf>
    <xf numFmtId="164" fontId="3" fillId="2" borderId="2" xfId="3" applyNumberFormat="1" applyFont="1" applyFill="1" applyBorder="1" applyAlignment="1">
      <alignment horizontal="left" wrapText="1"/>
    </xf>
    <xf numFmtId="1" fontId="3" fillId="0" borderId="4" xfId="3" quotePrefix="1" applyNumberFormat="1" applyFont="1" applyBorder="1" applyAlignment="1">
      <alignment horizontal="left" wrapText="1"/>
    </xf>
    <xf numFmtId="1" fontId="13" fillId="0" borderId="4" xfId="3" quotePrefix="1" applyNumberFormat="1" applyFont="1" applyBorder="1" applyAlignment="1">
      <alignment horizontal="left" wrapText="1"/>
    </xf>
    <xf numFmtId="1" fontId="5" fillId="0" borderId="4" xfId="3" quotePrefix="1" applyNumberFormat="1" applyFont="1" applyBorder="1" applyAlignment="1">
      <alignment horizontal="left" wrapText="1"/>
    </xf>
    <xf numFmtId="44" fontId="6" fillId="3" borderId="0" xfId="2" applyFont="1" applyFill="1" applyBorder="1" applyAlignment="1">
      <alignment wrapText="1"/>
    </xf>
    <xf numFmtId="0" fontId="0" fillId="0" borderId="1" xfId="0" applyBorder="1"/>
    <xf numFmtId="2" fontId="3" fillId="2" borderId="0" xfId="3" applyNumberFormat="1" applyFont="1" applyFill="1" applyAlignment="1">
      <alignment horizontal="center" wrapText="1"/>
    </xf>
    <xf numFmtId="2" fontId="3" fillId="2" borderId="0" xfId="3" applyNumberFormat="1" applyFont="1" applyFill="1" applyAlignment="1">
      <alignment horizontal="center"/>
    </xf>
    <xf numFmtId="165" fontId="3" fillId="0" borderId="1" xfId="2" applyNumberFormat="1" applyFont="1" applyBorder="1" applyAlignment="1">
      <alignment horizontal="center" wrapText="1"/>
    </xf>
    <xf numFmtId="165" fontId="9" fillId="0" borderId="1" xfId="2" applyNumberFormat="1" applyFont="1" applyBorder="1" applyAlignment="1">
      <alignment horizontal="center" wrapText="1"/>
    </xf>
    <xf numFmtId="1" fontId="23" fillId="0" borderId="4" xfId="3" quotePrefix="1" applyNumberFormat="1" applyFont="1" applyBorder="1" applyAlignment="1">
      <alignment horizontal="left" wrapText="1"/>
    </xf>
    <xf numFmtId="2" fontId="6" fillId="3" borderId="1" xfId="4" applyNumberFormat="1" applyFont="1" applyFill="1" applyBorder="1" applyAlignment="1">
      <alignment vertical="top" wrapText="1"/>
    </xf>
    <xf numFmtId="165" fontId="3" fillId="3" borderId="1" xfId="2" applyNumberFormat="1" applyFont="1" applyFill="1" applyBorder="1" applyAlignment="1">
      <alignment horizontal="center" vertical="center" wrapText="1"/>
    </xf>
    <xf numFmtId="2" fontId="3" fillId="2" borderId="6" xfId="3" applyNumberFormat="1" applyFont="1" applyFill="1" applyBorder="1" applyAlignment="1">
      <alignment horizontal="center" wrapText="1"/>
    </xf>
    <xf numFmtId="2" fontId="0" fillId="2" borderId="0" xfId="0" applyNumberFormat="1" applyFill="1" applyAlignment="1">
      <alignment horizontal="center"/>
    </xf>
    <xf numFmtId="1" fontId="3" fillId="2" borderId="0" xfId="3" applyNumberFormat="1" applyFont="1" applyFill="1" applyAlignment="1">
      <alignment horizontal="center" vertical="center" wrapText="1"/>
    </xf>
    <xf numFmtId="1" fontId="6" fillId="2" borderId="0" xfId="4" applyNumberFormat="1" applyFont="1" applyFill="1" applyAlignment="1">
      <alignment horizontal="center" vertical="top" wrapText="1"/>
    </xf>
    <xf numFmtId="165" fontId="9" fillId="0" borderId="1" xfId="2" applyNumberFormat="1" applyFont="1" applyBorder="1" applyAlignment="1">
      <alignment horizontal="center" vertical="center" wrapText="1"/>
    </xf>
    <xf numFmtId="0" fontId="24" fillId="0" borderId="4" xfId="0" applyFont="1" applyBorder="1" applyAlignment="1">
      <alignment wrapText="1"/>
    </xf>
    <xf numFmtId="2" fontId="0" fillId="0" borderId="1" xfId="0" applyNumberFormat="1" applyBorder="1"/>
    <xf numFmtId="165" fontId="0" fillId="0" borderId="1" xfId="0" applyNumberFormat="1" applyBorder="1"/>
    <xf numFmtId="0" fontId="0" fillId="0" borderId="5" xfId="0" applyBorder="1"/>
    <xf numFmtId="0" fontId="6" fillId="0" borderId="1" xfId="4" applyFont="1" applyBorder="1" applyAlignment="1">
      <alignment horizontal="center" wrapText="1"/>
    </xf>
    <xf numFmtId="165" fontId="3" fillId="0" borderId="1" xfId="2" applyNumberFormat="1" applyFont="1" applyFill="1" applyBorder="1" applyAlignment="1">
      <alignment horizontal="center" wrapText="1"/>
    </xf>
    <xf numFmtId="164" fontId="3" fillId="2" borderId="8" xfId="3" applyNumberFormat="1" applyFont="1" applyFill="1" applyBorder="1" applyAlignment="1">
      <alignment horizontal="center" vertical="center" wrapText="1"/>
    </xf>
    <xf numFmtId="164" fontId="3" fillId="2" borderId="8" xfId="3" applyNumberFormat="1" applyFont="1" applyFill="1" applyBorder="1" applyAlignment="1">
      <alignment horizontal="center" wrapText="1"/>
    </xf>
    <xf numFmtId="1" fontId="5" fillId="0" borderId="7" xfId="3" quotePrefix="1" applyNumberFormat="1" applyFont="1" applyBorder="1" applyAlignment="1">
      <alignment horizontal="left" vertical="center" wrapText="1"/>
    </xf>
    <xf numFmtId="164" fontId="5" fillId="0" borderId="9" xfId="3" applyNumberFormat="1" applyFont="1" applyBorder="1" applyAlignment="1">
      <alignment horizontal="left" wrapText="1"/>
    </xf>
    <xf numFmtId="2" fontId="5" fillId="0" borderId="10" xfId="3" applyNumberFormat="1" applyFont="1" applyBorder="1" applyAlignment="1">
      <alignment horizontal="center" wrapText="1"/>
    </xf>
    <xf numFmtId="164" fontId="5" fillId="0" borderId="10" xfId="3" applyNumberFormat="1" applyFont="1" applyBorder="1" applyAlignment="1">
      <alignment horizontal="center" wrapText="1"/>
    </xf>
    <xf numFmtId="165" fontId="5" fillId="0" borderId="10" xfId="2" applyNumberFormat="1" applyFont="1" applyBorder="1" applyAlignment="1">
      <alignment horizontal="center" wrapText="1"/>
    </xf>
    <xf numFmtId="165" fontId="3" fillId="0" borderId="10" xfId="2" applyNumberFormat="1" applyFont="1" applyBorder="1" applyAlignment="1">
      <alignment horizontal="center" wrapText="1"/>
    </xf>
    <xf numFmtId="44" fontId="6" fillId="0" borderId="8" xfId="2" applyFont="1" applyBorder="1" applyAlignment="1">
      <alignment horizontal="center" wrapText="1"/>
    </xf>
    <xf numFmtId="0" fontId="0" fillId="0" borderId="8" xfId="0" applyBorder="1"/>
    <xf numFmtId="165" fontId="0" fillId="0" borderId="8" xfId="0" applyNumberFormat="1" applyBorder="1"/>
    <xf numFmtId="2" fontId="3" fillId="2" borderId="8" xfId="3" applyNumberFormat="1" applyFont="1" applyFill="1" applyBorder="1" applyAlignment="1">
      <alignment horizontal="center" wrapText="1"/>
    </xf>
    <xf numFmtId="0" fontId="0" fillId="0" borderId="7" xfId="0" applyBorder="1" applyAlignment="1">
      <alignment horizontal="left"/>
    </xf>
    <xf numFmtId="2" fontId="0" fillId="0" borderId="10" xfId="0" applyNumberFormat="1" applyBorder="1"/>
    <xf numFmtId="0" fontId="0" fillId="0" borderId="10" xfId="0" applyBorder="1"/>
    <xf numFmtId="165" fontId="0" fillId="0" borderId="10" xfId="0" applyNumberFormat="1" applyBorder="1"/>
    <xf numFmtId="44" fontId="6" fillId="0" borderId="8" xfId="2" applyFont="1" applyBorder="1" applyAlignment="1">
      <alignment horizontal="center" vertical="top" wrapText="1"/>
    </xf>
    <xf numFmtId="165" fontId="14" fillId="0" borderId="10" xfId="0" applyNumberFormat="1" applyFont="1" applyBorder="1" applyAlignment="1">
      <alignment horizontal="center"/>
    </xf>
    <xf numFmtId="0" fontId="14" fillId="0" borderId="0" xfId="0" applyFont="1" applyAlignment="1">
      <alignment horizontal="left"/>
    </xf>
    <xf numFmtId="0" fontId="0" fillId="2" borderId="8" xfId="0" applyFill="1" applyBorder="1" applyAlignment="1">
      <alignment horizontal="center"/>
    </xf>
    <xf numFmtId="1" fontId="8" fillId="0" borderId="7" xfId="3" quotePrefix="1" applyNumberFormat="1" applyFont="1" applyBorder="1" applyAlignment="1">
      <alignment horizontal="left" vertical="center" wrapText="1"/>
    </xf>
    <xf numFmtId="0" fontId="0" fillId="0" borderId="12" xfId="0" applyBorder="1"/>
    <xf numFmtId="164" fontId="3" fillId="0" borderId="0" xfId="3" applyNumberFormat="1" applyFont="1" applyAlignment="1">
      <alignment wrapText="1"/>
    </xf>
    <xf numFmtId="164" fontId="8" fillId="0" borderId="0" xfId="3" applyNumberFormat="1" applyFont="1" applyAlignment="1">
      <alignment wrapText="1"/>
    </xf>
    <xf numFmtId="164" fontId="5" fillId="0" borderId="1" xfId="3" applyNumberFormat="1" applyFont="1" applyBorder="1" applyAlignment="1">
      <alignment wrapText="1"/>
    </xf>
    <xf numFmtId="164" fontId="3" fillId="0" borderId="0" xfId="3" applyNumberFormat="1" applyFont="1" applyAlignment="1">
      <alignment horizontal="center" wrapText="1"/>
    </xf>
    <xf numFmtId="2" fontId="6" fillId="0" borderId="1" xfId="4" applyNumberFormat="1" applyFont="1" applyBorder="1" applyAlignment="1">
      <alignment horizontal="center" wrapText="1"/>
    </xf>
    <xf numFmtId="165" fontId="6" fillId="0" borderId="1" xfId="4" applyNumberFormat="1" applyFont="1" applyBorder="1" applyAlignment="1">
      <alignment horizontal="center" wrapText="1"/>
    </xf>
    <xf numFmtId="164" fontId="8" fillId="0" borderId="0" xfId="3" applyNumberFormat="1" applyFont="1" applyAlignment="1">
      <alignment horizontal="center" wrapText="1"/>
    </xf>
    <xf numFmtId="165" fontId="22" fillId="0" borderId="1" xfId="4" applyNumberFormat="1" applyFont="1" applyBorder="1" applyAlignment="1">
      <alignment horizontal="center" wrapText="1"/>
    </xf>
    <xf numFmtId="1" fontId="3" fillId="2" borderId="8" xfId="3" applyNumberFormat="1" applyFont="1" applyFill="1" applyBorder="1" applyAlignment="1">
      <alignment horizontal="center" vertical="center" wrapText="1"/>
    </xf>
    <xf numFmtId="164" fontId="9" fillId="0" borderId="8" xfId="3" applyNumberFormat="1" applyFont="1" applyBorder="1" applyAlignment="1">
      <alignment wrapText="1"/>
    </xf>
    <xf numFmtId="2" fontId="6" fillId="0" borderId="10" xfId="4" applyNumberFormat="1" applyFont="1" applyBorder="1" applyAlignment="1">
      <alignment wrapText="1"/>
    </xf>
    <xf numFmtId="0" fontId="6" fillId="0" borderId="10" xfId="4" applyFont="1" applyBorder="1" applyAlignment="1">
      <alignment wrapText="1"/>
    </xf>
    <xf numFmtId="44" fontId="6" fillId="0" borderId="8" xfId="2" applyFont="1" applyFill="1" applyBorder="1" applyAlignment="1">
      <alignment wrapText="1"/>
    </xf>
    <xf numFmtId="164" fontId="10" fillId="0" borderId="3" xfId="3" applyNumberFormat="1" applyFont="1" applyBorder="1" applyAlignment="1">
      <alignment horizontal="center" wrapText="1"/>
    </xf>
    <xf numFmtId="165" fontId="6" fillId="0" borderId="1" xfId="4" applyNumberFormat="1" applyFont="1" applyBorder="1" applyAlignment="1">
      <alignment horizontal="right" wrapText="1"/>
    </xf>
    <xf numFmtId="165" fontId="9" fillId="0" borderId="1" xfId="2" applyNumberFormat="1" applyFont="1" applyFill="1" applyBorder="1" applyAlignment="1">
      <alignment horizontal="center" wrapText="1"/>
    </xf>
    <xf numFmtId="44" fontId="6" fillId="3" borderId="0" xfId="2" applyFont="1" applyFill="1" applyBorder="1" applyAlignment="1">
      <alignment horizontal="left" vertical="top" wrapText="1"/>
    </xf>
    <xf numFmtId="164" fontId="3" fillId="0" borderId="1" xfId="3" applyNumberFormat="1" applyFont="1" applyBorder="1" applyAlignment="1">
      <alignment horizontal="center" wrapText="1"/>
    </xf>
    <xf numFmtId="2" fontId="3" fillId="0" borderId="1" xfId="3" applyNumberFormat="1" applyFont="1" applyBorder="1" applyAlignment="1">
      <alignment horizontal="center" wrapText="1"/>
    </xf>
    <xf numFmtId="165" fontId="0" fillId="0" borderId="0" xfId="0" applyNumberFormat="1" applyAlignment="1">
      <alignment horizontal="center"/>
    </xf>
    <xf numFmtId="165" fontId="12" fillId="0" borderId="1" xfId="4" applyNumberFormat="1" applyFont="1" applyBorder="1" applyAlignment="1">
      <alignment horizontal="center" wrapText="1"/>
    </xf>
    <xf numFmtId="2" fontId="8" fillId="0" borderId="3" xfId="3" applyNumberFormat="1" applyFont="1" applyBorder="1" applyAlignment="1">
      <alignment horizontal="center" wrapText="1"/>
    </xf>
    <xf numFmtId="164" fontId="8" fillId="0" borderId="3" xfId="3" applyNumberFormat="1" applyFont="1" applyBorder="1" applyAlignment="1">
      <alignment horizontal="center" wrapText="1"/>
    </xf>
    <xf numFmtId="165" fontId="8" fillId="0" borderId="3" xfId="3" applyNumberFormat="1" applyFont="1" applyBorder="1" applyAlignment="1">
      <alignment horizontal="center" wrapText="1"/>
    </xf>
    <xf numFmtId="165" fontId="9" fillId="0" borderId="1" xfId="2" applyNumberFormat="1" applyFont="1" applyBorder="1" applyAlignment="1">
      <alignment horizontal="right" wrapText="1"/>
    </xf>
    <xf numFmtId="1" fontId="3" fillId="0" borderId="7" xfId="3" quotePrefix="1" applyNumberFormat="1" applyFont="1" applyBorder="1" applyAlignment="1">
      <alignment horizontal="left" wrapText="1"/>
    </xf>
    <xf numFmtId="44" fontId="3" fillId="0" borderId="10" xfId="2" applyFont="1" applyBorder="1" applyAlignment="1">
      <alignment horizontal="center" wrapText="1"/>
    </xf>
    <xf numFmtId="1" fontId="3" fillId="0" borderId="7" xfId="3" quotePrefix="1" applyNumberFormat="1" applyFont="1" applyBorder="1" applyAlignment="1">
      <alignment horizontal="left" vertical="center" wrapText="1"/>
    </xf>
    <xf numFmtId="164" fontId="10" fillId="0" borderId="9" xfId="3" applyNumberFormat="1" applyFont="1" applyBorder="1" applyAlignment="1">
      <alignment vertical="top" wrapText="1"/>
    </xf>
    <xf numFmtId="2" fontId="5" fillId="0" borderId="10" xfId="3" applyNumberFormat="1" applyFont="1" applyBorder="1" applyAlignment="1">
      <alignment vertical="top" wrapText="1"/>
    </xf>
    <xf numFmtId="164" fontId="5" fillId="0" borderId="10" xfId="3" applyNumberFormat="1" applyFont="1" applyBorder="1" applyAlignment="1">
      <alignment horizontal="center" vertical="top" wrapText="1"/>
    </xf>
    <xf numFmtId="44" fontId="6" fillId="0" borderId="8" xfId="2" applyFont="1" applyFill="1" applyBorder="1" applyAlignment="1">
      <alignment vertical="top" wrapText="1"/>
    </xf>
    <xf numFmtId="0" fontId="0" fillId="0" borderId="7" xfId="0" applyBorder="1"/>
    <xf numFmtId="165" fontId="0" fillId="0" borderId="7" xfId="0" applyNumberFormat="1" applyBorder="1"/>
    <xf numFmtId="1" fontId="3" fillId="0" borderId="0" xfId="3" quotePrefix="1" applyNumberFormat="1" applyFont="1" applyAlignment="1">
      <alignment horizontal="left" vertical="center" wrapText="1"/>
    </xf>
    <xf numFmtId="165" fontId="5" fillId="0" borderId="0" xfId="2" applyNumberFormat="1" applyFont="1" applyBorder="1" applyAlignment="1">
      <alignment horizontal="center" wrapText="1"/>
    </xf>
    <xf numFmtId="165" fontId="3" fillId="0" borderId="0" xfId="2" applyNumberFormat="1" applyFont="1" applyBorder="1" applyAlignment="1">
      <alignment horizontal="center" wrapText="1"/>
    </xf>
    <xf numFmtId="7" fontId="0" fillId="0" borderId="0" xfId="0" applyNumberFormat="1" applyAlignment="1">
      <alignment horizontal="center"/>
    </xf>
    <xf numFmtId="2" fontId="6" fillId="0" borderId="0" xfId="2" quotePrefix="1" applyNumberFormat="1" applyFont="1" applyFill="1" applyBorder="1" applyAlignment="1">
      <alignment horizontal="left" wrapText="1"/>
    </xf>
    <xf numFmtId="2" fontId="5" fillId="0" borderId="0" xfId="3" applyNumberFormat="1" applyFont="1" applyAlignment="1">
      <alignment horizontal="center" vertical="center" wrapText="1"/>
    </xf>
    <xf numFmtId="164" fontId="5" fillId="0" borderId="0" xfId="3" applyNumberFormat="1" applyFont="1" applyAlignment="1">
      <alignment horizontal="center" vertical="center" wrapText="1"/>
    </xf>
    <xf numFmtId="165" fontId="5" fillId="0" borderId="0" xfId="2" applyNumberFormat="1" applyFont="1" applyFill="1" applyBorder="1" applyAlignment="1">
      <alignment horizontal="center" vertical="center" wrapText="1"/>
    </xf>
    <xf numFmtId="165" fontId="6" fillId="0" borderId="0" xfId="4" applyNumberFormat="1" applyFont="1" applyAlignment="1">
      <alignment vertical="center" wrapText="1"/>
    </xf>
    <xf numFmtId="0" fontId="6" fillId="0" borderId="0" xfId="4" applyFont="1" applyAlignment="1">
      <alignment vertical="top" wrapText="1"/>
    </xf>
    <xf numFmtId="4" fontId="3" fillId="0" borderId="10" xfId="2" applyNumberFormat="1" applyFont="1" applyBorder="1" applyAlignment="1">
      <alignment horizontal="center" wrapText="1"/>
    </xf>
    <xf numFmtId="165" fontId="6" fillId="0" borderId="10" xfId="4" applyNumberFormat="1" applyFont="1" applyBorder="1" applyAlignment="1">
      <alignment horizontal="center" wrapText="1"/>
    </xf>
    <xf numFmtId="165" fontId="3" fillId="0" borderId="10" xfId="2" applyNumberFormat="1" applyFont="1" applyFill="1" applyBorder="1" applyAlignment="1">
      <alignment horizontal="center" wrapText="1"/>
    </xf>
    <xf numFmtId="165" fontId="12" fillId="0" borderId="10" xfId="4" applyNumberFormat="1" applyFont="1" applyBorder="1" applyAlignment="1">
      <alignment horizontal="center" wrapText="1"/>
    </xf>
    <xf numFmtId="0" fontId="1" fillId="0" borderId="0" xfId="1" applyFill="1"/>
    <xf numFmtId="0" fontId="0" fillId="0" borderId="0" xfId="0" applyAlignment="1">
      <alignment horizontal="left" wrapText="1"/>
    </xf>
    <xf numFmtId="165" fontId="0" fillId="0" borderId="11" xfId="0" applyNumberFormat="1" applyBorder="1"/>
    <xf numFmtId="10" fontId="6" fillId="0" borderId="1" xfId="4" applyNumberFormat="1" applyFont="1" applyBorder="1" applyAlignment="1">
      <alignment vertical="top" wrapText="1"/>
    </xf>
    <xf numFmtId="10" fontId="6" fillId="0" borderId="1" xfId="4" applyNumberFormat="1" applyFont="1" applyBorder="1" applyAlignment="1">
      <alignment horizontal="center" wrapText="1"/>
    </xf>
    <xf numFmtId="10" fontId="3" fillId="0" borderId="1" xfId="2" applyNumberFormat="1" applyFont="1" applyFill="1" applyBorder="1" applyAlignment="1">
      <alignment horizontal="center" wrapText="1"/>
    </xf>
    <xf numFmtId="10" fontId="3" fillId="0" borderId="1" xfId="2" applyNumberFormat="1" applyFont="1" applyFill="1" applyBorder="1" applyAlignment="1">
      <alignment wrapText="1"/>
    </xf>
    <xf numFmtId="10" fontId="5" fillId="0" borderId="1" xfId="2" applyNumberFormat="1" applyFont="1" applyFill="1" applyBorder="1" applyAlignment="1">
      <alignment wrapText="1"/>
    </xf>
    <xf numFmtId="0" fontId="6" fillId="0" borderId="3" xfId="4" applyFont="1" applyBorder="1" applyAlignment="1">
      <alignment wrapText="1"/>
    </xf>
    <xf numFmtId="0" fontId="0" fillId="0" borderId="8" xfId="0" applyBorder="1" applyAlignment="1">
      <alignment horizontal="centerContinuous"/>
    </xf>
    <xf numFmtId="0" fontId="0" fillId="0" borderId="0" xfId="0" applyAlignment="1">
      <alignment textRotation="45"/>
    </xf>
    <xf numFmtId="165" fontId="9" fillId="0" borderId="1" xfId="2" applyNumberFormat="1" applyFont="1" applyBorder="1" applyAlignment="1">
      <alignment horizontal="center" vertical="center"/>
    </xf>
    <xf numFmtId="10" fontId="5" fillId="0" borderId="1" xfId="2" applyNumberFormat="1" applyFont="1" applyFill="1" applyBorder="1" applyAlignment="1">
      <alignment horizontal="center" wrapText="1"/>
    </xf>
    <xf numFmtId="0" fontId="0" fillId="0" borderId="0" xfId="0" applyAlignment="1">
      <alignment horizontal="center" vertical="center" textRotation="60"/>
    </xf>
    <xf numFmtId="0" fontId="0" fillId="0" borderId="0" xfId="0" applyAlignment="1">
      <alignment horizontal="center" vertical="center"/>
    </xf>
    <xf numFmtId="10" fontId="0" fillId="0" borderId="0" xfId="0" applyNumberFormat="1" applyAlignment="1">
      <alignment horizontal="center"/>
    </xf>
    <xf numFmtId="9" fontId="0" fillId="0" borderId="0" xfId="0" applyNumberFormat="1" applyAlignment="1">
      <alignment horizontal="center"/>
    </xf>
    <xf numFmtId="166" fontId="0" fillId="0" borderId="0" xfId="0" applyNumberFormat="1" applyAlignment="1">
      <alignment horizontal="center"/>
    </xf>
    <xf numFmtId="165" fontId="0" fillId="0" borderId="8" xfId="0" applyNumberFormat="1" applyBorder="1" applyAlignment="1">
      <alignment horizontal="centerContinuous"/>
    </xf>
    <xf numFmtId="165" fontId="25" fillId="0" borderId="8" xfId="0" applyNumberFormat="1" applyFont="1" applyBorder="1" applyAlignment="1">
      <alignment horizontal="centerContinuous"/>
    </xf>
    <xf numFmtId="0" fontId="0" fillId="0" borderId="0" xfId="0" applyAlignment="1">
      <alignment horizontal="center" wrapText="1"/>
    </xf>
    <xf numFmtId="165" fontId="0" fillId="0" borderId="0" xfId="0" applyNumberFormat="1" applyAlignment="1">
      <alignment horizontal="centerContinuous"/>
    </xf>
    <xf numFmtId="165" fontId="25" fillId="0" borderId="0" xfId="0" applyNumberFormat="1" applyFont="1" applyAlignment="1">
      <alignment horizontal="centerContinuous"/>
    </xf>
    <xf numFmtId="0" fontId="14" fillId="0" borderId="0" xfId="0" applyFont="1"/>
    <xf numFmtId="0" fontId="0" fillId="2" borderId="8" xfId="0" applyFill="1" applyBorder="1"/>
    <xf numFmtId="0" fontId="14" fillId="2" borderId="8" xfId="0" applyFont="1" applyFill="1" applyBorder="1" applyAlignment="1">
      <alignment horizontal="center"/>
    </xf>
    <xf numFmtId="0" fontId="0" fillId="4" borderId="8" xfId="0" applyFill="1" applyBorder="1"/>
    <xf numFmtId="0" fontId="14" fillId="4" borderId="8" xfId="0" applyFont="1" applyFill="1" applyBorder="1" applyAlignment="1">
      <alignment horizontal="right"/>
    </xf>
    <xf numFmtId="165" fontId="14" fillId="4" borderId="8" xfId="0" applyNumberFormat="1" applyFont="1" applyFill="1" applyBorder="1"/>
    <xf numFmtId="0" fontId="14" fillId="0" borderId="0" xfId="0" applyFont="1" applyAlignment="1">
      <alignment horizontal="right"/>
    </xf>
    <xf numFmtId="0" fontId="14" fillId="2" borderId="8" xfId="0" applyFont="1" applyFill="1" applyBorder="1" applyAlignment="1">
      <alignment horizontal="centerContinuous"/>
    </xf>
    <xf numFmtId="0" fontId="26" fillId="0" borderId="0" xfId="0" applyFont="1" applyAlignment="1">
      <alignment vertical="center"/>
    </xf>
    <xf numFmtId="0" fontId="25" fillId="2" borderId="8" xfId="0" applyFont="1" applyFill="1" applyBorder="1"/>
    <xf numFmtId="0" fontId="0" fillId="0" borderId="0" xfId="0" applyAlignment="1">
      <alignment wrapText="1"/>
    </xf>
    <xf numFmtId="0" fontId="0" fillId="0" borderId="0" xfId="0" applyAlignment="1">
      <alignment horizontal="left" indent="8"/>
    </xf>
    <xf numFmtId="0" fontId="14" fillId="0" borderId="4" xfId="0" applyFont="1" applyBorder="1"/>
    <xf numFmtId="164" fontId="3" fillId="0" borderId="13" xfId="3" applyNumberFormat="1" applyFont="1" applyBorder="1" applyAlignment="1">
      <alignment horizontal="left" wrapText="1"/>
    </xf>
    <xf numFmtId="10" fontId="6" fillId="0" borderId="1" xfId="4" applyNumberFormat="1" applyFont="1" applyBorder="1" applyAlignment="1">
      <alignment horizontal="center" vertical="top" wrapText="1"/>
    </xf>
    <xf numFmtId="165" fontId="14" fillId="0" borderId="0" xfId="0" applyNumberFormat="1" applyFont="1"/>
    <xf numFmtId="44" fontId="6" fillId="3" borderId="0" xfId="2" applyFont="1" applyFill="1" applyBorder="1" applyAlignment="1">
      <alignment horizontal="center" vertical="top" wrapText="1"/>
    </xf>
    <xf numFmtId="10" fontId="12" fillId="0" borderId="1" xfId="4" applyNumberFormat="1" applyFont="1" applyBorder="1" applyAlignment="1">
      <alignment horizontal="center" wrapText="1"/>
    </xf>
    <xf numFmtId="10" fontId="5" fillId="0" borderId="0" xfId="2" applyNumberFormat="1" applyFont="1" applyFill="1" applyBorder="1" applyAlignment="1">
      <alignment horizontal="center" wrapText="1"/>
    </xf>
    <xf numFmtId="0" fontId="0" fillId="0" borderId="14" xfId="0" applyBorder="1"/>
    <xf numFmtId="9" fontId="0" fillId="0" borderId="0" xfId="0" applyNumberFormat="1"/>
    <xf numFmtId="165" fontId="6" fillId="0" borderId="1" xfId="4" applyNumberFormat="1" applyFont="1" applyBorder="1" applyAlignment="1">
      <alignment horizontal="center" vertical="top" wrapText="1"/>
    </xf>
    <xf numFmtId="165" fontId="14" fillId="2" borderId="8" xfId="0" applyNumberFormat="1" applyFont="1" applyFill="1" applyBorder="1" applyAlignment="1">
      <alignment horizontal="center"/>
    </xf>
    <xf numFmtId="0" fontId="0" fillId="0" borderId="8" xfId="0" applyBorder="1" applyAlignment="1">
      <alignment horizontal="center"/>
    </xf>
    <xf numFmtId="0" fontId="0" fillId="0" borderId="0" xfId="0" applyAlignment="1">
      <alignment horizontal="center" vertical="top"/>
    </xf>
    <xf numFmtId="165" fontId="25" fillId="0" borderId="0" xfId="0" applyNumberFormat="1" applyFont="1"/>
    <xf numFmtId="0" fontId="25" fillId="0" borderId="0" xfId="0" applyFont="1"/>
    <xf numFmtId="0" fontId="26" fillId="0" borderId="0" xfId="0" applyFont="1" applyAlignment="1">
      <alignment vertical="center"/>
    </xf>
    <xf numFmtId="164" fontId="3" fillId="2" borderId="0" xfId="3" applyNumberFormat="1" applyFont="1" applyFill="1" applyAlignment="1">
      <alignment horizontal="center" vertical="center" wrapText="1"/>
    </xf>
  </cellXfs>
  <cellStyles count="5">
    <cellStyle name="Currency" xfId="2" builtinId="4"/>
    <cellStyle name="Hyperlink" xfId="1" builtinId="8"/>
    <cellStyle name="Normal" xfId="0" builtinId="0"/>
    <cellStyle name="Normal 2 3" xfId="3" xr:uid="{1B36B201-E2E3-4D78-B932-313A4FDB4343}"/>
    <cellStyle name="Normal_Glasgow Teachers Building LCC Model 15-03-06" xfId="4" xr:uid="{3D92BE8C-33B2-4714-8100-1A795F345A3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0</xdr:row>
      <xdr:rowOff>0</xdr:rowOff>
    </xdr:from>
    <xdr:to>
      <xdr:col>1</xdr:col>
      <xdr:colOff>1864273</xdr:colOff>
      <xdr:row>3</xdr:row>
      <xdr:rowOff>68580</xdr:rowOff>
    </xdr:to>
    <xdr:pic>
      <xdr:nvPicPr>
        <xdr:cNvPr id="2" name="Picture 1">
          <a:extLst>
            <a:ext uri="{FF2B5EF4-FFF2-40B4-BE49-F238E27FC236}">
              <a16:creationId xmlns:a16="http://schemas.microsoft.com/office/drawing/2014/main" id="{24111CFF-BBFB-B918-50D1-584935166B8E}"/>
            </a:ext>
          </a:extLst>
        </xdr:cNvPr>
        <xdr:cNvPicPr>
          <a:picLocks noChangeAspect="1"/>
        </xdr:cNvPicPr>
      </xdr:nvPicPr>
      <xdr:blipFill>
        <a:blip xmlns:r="http://schemas.openxmlformats.org/officeDocument/2006/relationships" r:embed="rId1"/>
        <a:stretch>
          <a:fillRect/>
        </a:stretch>
      </xdr:blipFill>
      <xdr:spPr>
        <a:xfrm>
          <a:off x="0" y="0"/>
          <a:ext cx="1896646" cy="70866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0</xdr:colOff>
      <xdr:row>0</xdr:row>
      <xdr:rowOff>0</xdr:rowOff>
    </xdr:from>
    <xdr:to>
      <xdr:col>1</xdr:col>
      <xdr:colOff>1864273</xdr:colOff>
      <xdr:row>3</xdr:row>
      <xdr:rowOff>68580</xdr:rowOff>
    </xdr:to>
    <xdr:pic>
      <xdr:nvPicPr>
        <xdr:cNvPr id="2" name="Picture 1">
          <a:extLst>
            <a:ext uri="{FF2B5EF4-FFF2-40B4-BE49-F238E27FC236}">
              <a16:creationId xmlns:a16="http://schemas.microsoft.com/office/drawing/2014/main" id="{92AF3D22-724E-4207-BF32-074E956EAB15}"/>
            </a:ext>
          </a:extLst>
        </xdr:cNvPr>
        <xdr:cNvPicPr>
          <a:picLocks noChangeAspect="1"/>
        </xdr:cNvPicPr>
      </xdr:nvPicPr>
      <xdr:blipFill>
        <a:blip xmlns:r="http://schemas.openxmlformats.org/officeDocument/2006/relationships" r:embed="rId1"/>
        <a:stretch>
          <a:fillRect/>
        </a:stretch>
      </xdr:blipFill>
      <xdr:spPr>
        <a:xfrm>
          <a:off x="104775" y="0"/>
          <a:ext cx="1856864" cy="73533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0</xdr:colOff>
      <xdr:row>0</xdr:row>
      <xdr:rowOff>0</xdr:rowOff>
    </xdr:from>
    <xdr:to>
      <xdr:col>1</xdr:col>
      <xdr:colOff>1864273</xdr:colOff>
      <xdr:row>3</xdr:row>
      <xdr:rowOff>68580</xdr:rowOff>
    </xdr:to>
    <xdr:pic>
      <xdr:nvPicPr>
        <xdr:cNvPr id="2" name="Picture 1">
          <a:extLst>
            <a:ext uri="{FF2B5EF4-FFF2-40B4-BE49-F238E27FC236}">
              <a16:creationId xmlns:a16="http://schemas.microsoft.com/office/drawing/2014/main" id="{B2C0C6CA-E8EA-4447-B3C4-FACD4A962416}"/>
            </a:ext>
          </a:extLst>
        </xdr:cNvPr>
        <xdr:cNvPicPr>
          <a:picLocks noChangeAspect="1"/>
        </xdr:cNvPicPr>
      </xdr:nvPicPr>
      <xdr:blipFill>
        <a:blip xmlns:r="http://schemas.openxmlformats.org/officeDocument/2006/relationships" r:embed="rId1"/>
        <a:stretch>
          <a:fillRect/>
        </a:stretch>
      </xdr:blipFill>
      <xdr:spPr>
        <a:xfrm>
          <a:off x="104775" y="0"/>
          <a:ext cx="1856864" cy="73533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xdr:col>
      <xdr:colOff>6886</xdr:colOff>
      <xdr:row>3</xdr:row>
      <xdr:rowOff>114300</xdr:rowOff>
    </xdr:to>
    <xdr:pic>
      <xdr:nvPicPr>
        <xdr:cNvPr id="2" name="Picture 1">
          <a:extLst>
            <a:ext uri="{FF2B5EF4-FFF2-40B4-BE49-F238E27FC236}">
              <a16:creationId xmlns:a16="http://schemas.microsoft.com/office/drawing/2014/main" id="{DDDF9459-6E2B-4249-B1BE-7A18C34B0AEA}"/>
            </a:ext>
          </a:extLst>
        </xdr:cNvPr>
        <xdr:cNvPicPr>
          <a:picLocks noChangeAspect="1"/>
        </xdr:cNvPicPr>
      </xdr:nvPicPr>
      <xdr:blipFill>
        <a:blip xmlns:r="http://schemas.openxmlformats.org/officeDocument/2006/relationships" r:embed="rId1"/>
        <a:stretch>
          <a:fillRect/>
        </a:stretch>
      </xdr:blipFill>
      <xdr:spPr>
        <a:xfrm>
          <a:off x="0" y="0"/>
          <a:ext cx="1896646" cy="708660"/>
        </a:xfrm>
        <a:prstGeom prst="rect">
          <a:avLst/>
        </a:prstGeom>
      </xdr:spPr>
    </xdr:pic>
    <xdr:clientData/>
  </xdr:twoCellAnchor>
  <xdr:twoCellAnchor editAs="oneCell">
    <xdr:from>
      <xdr:col>2</xdr:col>
      <xdr:colOff>76199</xdr:colOff>
      <xdr:row>7</xdr:row>
      <xdr:rowOff>68580</xdr:rowOff>
    </xdr:from>
    <xdr:to>
      <xdr:col>15</xdr:col>
      <xdr:colOff>0</xdr:colOff>
      <xdr:row>24</xdr:row>
      <xdr:rowOff>0</xdr:rowOff>
    </xdr:to>
    <xdr:pic>
      <xdr:nvPicPr>
        <xdr:cNvPr id="4" name="Picture 3" descr="A screenshot of a map&#10;&#10;Description automatically generated">
          <a:extLst>
            <a:ext uri="{FF2B5EF4-FFF2-40B4-BE49-F238E27FC236}">
              <a16:creationId xmlns:a16="http://schemas.microsoft.com/office/drawing/2014/main" id="{1FB321AA-AD75-82E2-0C99-265FF950FA1A}"/>
            </a:ext>
          </a:extLst>
        </xdr:cNvPr>
        <xdr:cNvPicPr>
          <a:picLocks noChangeAspect="1"/>
        </xdr:cNvPicPr>
      </xdr:nvPicPr>
      <xdr:blipFill>
        <a:blip xmlns:r="http://schemas.openxmlformats.org/officeDocument/2006/relationships" r:embed="rId2"/>
        <a:stretch>
          <a:fillRect/>
        </a:stretch>
      </xdr:blipFill>
      <xdr:spPr>
        <a:xfrm>
          <a:off x="1964634" y="1148632"/>
          <a:ext cx="7848601" cy="3628777"/>
        </a:xfrm>
        <a:prstGeom prst="rect">
          <a:avLst/>
        </a:prstGeom>
      </xdr:spPr>
    </xdr:pic>
    <xdr:clientData/>
  </xdr:two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E6CB81-CD63-4300-8636-747EDD0CF5BC}">
  <sheetPr>
    <pageSetUpPr fitToPage="1"/>
  </sheetPr>
  <dimension ref="B2:P50"/>
  <sheetViews>
    <sheetView showGridLines="0" tabSelected="1" view="pageBreakPreview" zoomScale="90" zoomScaleNormal="100" zoomScaleSheetLayoutView="90" workbookViewId="0">
      <selection activeCell="H29" sqref="H29"/>
    </sheetView>
  </sheetViews>
  <sheetFormatPr defaultRowHeight="15" x14ac:dyDescent="0.25"/>
  <cols>
    <col min="1" max="1" width="1.5703125" customWidth="1"/>
    <col min="2" max="2" width="44.42578125" customWidth="1"/>
    <col min="3" max="3" width="12" customWidth="1"/>
    <col min="4" max="4" width="13.5703125" bestFit="1" customWidth="1"/>
    <col min="5" max="6" width="8.85546875" customWidth="1"/>
    <col min="8" max="8" width="9.140625" customWidth="1"/>
    <col min="9" max="9" width="1.7109375" style="67" customWidth="1"/>
    <col min="10" max="10" width="9.140625" style="67"/>
    <col min="12" max="12" width="19.28515625" bestFit="1" customWidth="1"/>
    <col min="13" max="13" width="13.7109375" customWidth="1"/>
  </cols>
  <sheetData>
    <row r="2" spans="2:16" ht="18.75" x14ac:dyDescent="0.3">
      <c r="D2" s="41" t="s">
        <v>0</v>
      </c>
      <c r="M2" s="85"/>
    </row>
    <row r="3" spans="2:16" ht="18.75" x14ac:dyDescent="0.3">
      <c r="C3" s="41"/>
      <c r="D3" s="41"/>
      <c r="E3" s="2"/>
      <c r="F3" s="41"/>
      <c r="G3" s="2"/>
      <c r="H3" s="2"/>
      <c r="N3" s="41"/>
      <c r="O3" s="2"/>
      <c r="P3" s="2"/>
    </row>
    <row r="4" spans="2:16" ht="14.45" customHeight="1" x14ac:dyDescent="0.25">
      <c r="H4" s="39"/>
      <c r="I4" s="277"/>
      <c r="J4" s="277"/>
      <c r="K4" s="39"/>
    </row>
    <row r="5" spans="2:16" x14ac:dyDescent="0.25">
      <c r="B5" s="253" t="s">
        <v>281</v>
      </c>
    </row>
    <row r="7" spans="2:16" x14ac:dyDescent="0.25">
      <c r="B7" s="263" t="s">
        <v>252</v>
      </c>
    </row>
    <row r="8" spans="2:16" x14ac:dyDescent="0.25">
      <c r="B8" s="264" t="s">
        <v>249</v>
      </c>
    </row>
    <row r="9" spans="2:16" x14ac:dyDescent="0.25">
      <c r="B9" s="264" t="s">
        <v>250</v>
      </c>
    </row>
    <row r="10" spans="2:16" x14ac:dyDescent="0.25">
      <c r="B10" s="264" t="s">
        <v>251</v>
      </c>
    </row>
    <row r="12" spans="2:16" x14ac:dyDescent="0.25">
      <c r="B12" t="s">
        <v>223</v>
      </c>
    </row>
    <row r="14" spans="2:16" x14ac:dyDescent="0.25">
      <c r="B14" t="s">
        <v>253</v>
      </c>
    </row>
    <row r="16" spans="2:16" x14ac:dyDescent="0.25">
      <c r="B16" t="s">
        <v>254</v>
      </c>
    </row>
    <row r="18" spans="2:8" x14ac:dyDescent="0.25">
      <c r="G18" s="67"/>
      <c r="H18" s="250"/>
    </row>
    <row r="19" spans="2:8" x14ac:dyDescent="0.25">
      <c r="B19" s="169" t="s">
        <v>146</v>
      </c>
      <c r="C19" s="248"/>
      <c r="D19" s="249">
        <f>Summary!D48</f>
        <v>12468687.259430144</v>
      </c>
      <c r="E19" s="239"/>
      <c r="F19" s="239"/>
      <c r="G19" s="276"/>
      <c r="H19" s="276"/>
    </row>
    <row r="21" spans="2:8" x14ac:dyDescent="0.25">
      <c r="B21" t="s">
        <v>279</v>
      </c>
    </row>
    <row r="23" spans="2:8" x14ac:dyDescent="0.25">
      <c r="B23" t="s">
        <v>255</v>
      </c>
    </row>
    <row r="25" spans="2:8" x14ac:dyDescent="0.25">
      <c r="B25" t="s">
        <v>147</v>
      </c>
    </row>
    <row r="27" spans="2:8" x14ac:dyDescent="0.25">
      <c r="B27" t="s">
        <v>143</v>
      </c>
    </row>
    <row r="30" spans="2:8" x14ac:dyDescent="0.25">
      <c r="B30" t="s">
        <v>144</v>
      </c>
    </row>
    <row r="31" spans="2:8" x14ac:dyDescent="0.25">
      <c r="B31" t="s">
        <v>145</v>
      </c>
    </row>
    <row r="32" spans="2:8" x14ac:dyDescent="0.25">
      <c r="B32" s="43"/>
    </row>
    <row r="33" spans="2:2" x14ac:dyDescent="0.25">
      <c r="B33" s="1" t="s">
        <v>257</v>
      </c>
    </row>
    <row r="34" spans="2:2" x14ac:dyDescent="0.25">
      <c r="B34" s="230" t="s">
        <v>256</v>
      </c>
    </row>
    <row r="35" spans="2:2" x14ac:dyDescent="0.25">
      <c r="B35" s="1" t="s">
        <v>1</v>
      </c>
    </row>
    <row r="36" spans="2:2" x14ac:dyDescent="0.25">
      <c r="B36" s="1" t="s">
        <v>2</v>
      </c>
    </row>
    <row r="37" spans="2:2" x14ac:dyDescent="0.25">
      <c r="B37" s="1" t="s">
        <v>3</v>
      </c>
    </row>
    <row r="38" spans="2:2" x14ac:dyDescent="0.25">
      <c r="B38" s="1" t="s">
        <v>4</v>
      </c>
    </row>
    <row r="39" spans="2:2" x14ac:dyDescent="0.25">
      <c r="B39" s="1" t="s">
        <v>5</v>
      </c>
    </row>
    <row r="40" spans="2:2" x14ac:dyDescent="0.25">
      <c r="B40" s="1" t="s">
        <v>6</v>
      </c>
    </row>
    <row r="41" spans="2:2" x14ac:dyDescent="0.25">
      <c r="B41" s="1" t="s">
        <v>7</v>
      </c>
    </row>
    <row r="42" spans="2:2" x14ac:dyDescent="0.25">
      <c r="B42" s="1" t="s">
        <v>8</v>
      </c>
    </row>
    <row r="43" spans="2:2" x14ac:dyDescent="0.25">
      <c r="B43" s="1" t="s">
        <v>9</v>
      </c>
    </row>
    <row r="44" spans="2:2" x14ac:dyDescent="0.25">
      <c r="B44" s="1" t="s">
        <v>10</v>
      </c>
    </row>
    <row r="45" spans="2:2" x14ac:dyDescent="0.25">
      <c r="B45" s="1" t="s">
        <v>11</v>
      </c>
    </row>
    <row r="46" spans="2:2" x14ac:dyDescent="0.25">
      <c r="B46" s="1" t="s">
        <v>12</v>
      </c>
    </row>
    <row r="47" spans="2:2" x14ac:dyDescent="0.25">
      <c r="B47" s="1" t="s">
        <v>13</v>
      </c>
    </row>
    <row r="48" spans="2:2" x14ac:dyDescent="0.25">
      <c r="B48" s="1" t="s">
        <v>14</v>
      </c>
    </row>
    <row r="49" spans="2:2" x14ac:dyDescent="0.25">
      <c r="B49" s="1" t="s">
        <v>15</v>
      </c>
    </row>
    <row r="50" spans="2:2" x14ac:dyDescent="0.25">
      <c r="B50" s="1" t="s">
        <v>188</v>
      </c>
    </row>
  </sheetData>
  <hyperlinks>
    <hyperlink ref="B35" location="'0 - Facilitating works'!A1" display="00 - Facilitating Works" xr:uid="{778F0C67-2705-4294-BEAC-3109C94B713E}"/>
    <hyperlink ref="B36" location="'1 - Substructure'!A1" display="01 - Substructure" xr:uid="{2257DD1C-D464-4AA0-BB17-3A224B891534}"/>
    <hyperlink ref="B37" location="'2 - Superstructure'!A1" display="02 - Superstructure" xr:uid="{49EEF203-6D33-4B3A-8688-05654B41BAF4}"/>
    <hyperlink ref="B38" location="'3 - Internal finishes'!A1" display="03 - Internal Finishes" xr:uid="{01984444-2B5A-443B-89D3-C5BDB25E6CB3}"/>
    <hyperlink ref="B39" location="'4 - FF&amp;E'!A1" display="04 - Fittings, Furnishings and Equipment" xr:uid="{B219936B-F0B6-48E4-9784-C8EA1981769E}"/>
    <hyperlink ref="B40" location="'5 - Services'!A1" display="05 - Services" xr:uid="{9BB3BAAC-4462-4453-A993-C818920D96A8}"/>
    <hyperlink ref="B41" location="'6 - Prefabricated Buildings'!A1" display="06 - Prefabricated Buildings and Building Units" xr:uid="{7FFA69B7-4C3E-4652-8F94-C9A59E1F5043}"/>
    <hyperlink ref="B42" location="'7 - Work to existing buildings'!A1" display="07 - Work to Existing Buildings" xr:uid="{48897345-87A2-404C-8893-F56C6D9C3B0A}"/>
    <hyperlink ref="B43" location="'8 - External works'!A1" display="08 - External Work's " xr:uid="{446B44C7-AFE5-4882-B3E9-5A4C0962BF32}"/>
    <hyperlink ref="B44" location="'9 - Main Contr Prelims'!A1" display="09 - Main Contractor's Preliminaries " xr:uid="{493F29CD-A707-413B-AA27-CAFB239964E5}"/>
    <hyperlink ref="B45" location="'10 - Main Contr O &amp; P'!A1" display="10 - Main Contractor' Overheads &amp; Costs " xr:uid="{7800ACD0-01A4-499A-9C1A-6696C841ADF2}"/>
    <hyperlink ref="B46" location="'11 - Project &amp; Design Team fee'!A1" display="11 - Project / Design Team Fees " xr:uid="{959DA428-7218-4FB7-8785-B50A136013F4}"/>
    <hyperlink ref="B47" location="'12 - Other development costs'!A1" display="12 - Other Development / Project Costs " xr:uid="{0E95B71B-E89F-4B2C-998A-BB07B16A42B1}"/>
    <hyperlink ref="B48" location="'13 - Risks'!A1" display="13 - Risks " xr:uid="{50F64FD6-700A-48C8-A3D1-046674802A7E}"/>
    <hyperlink ref="B49" location="'14 - Inflation'!A1" display="14 - Inflation " xr:uid="{1CF68A5C-409F-49CF-8F59-0D4FB742D976}"/>
    <hyperlink ref="B50" location="Appendix!A1" display="Appendix" xr:uid="{D4833392-7D64-4E8F-BAE7-7C0B29F8E470}"/>
    <hyperlink ref="B34" location="'Allowance &amp; notes'!A1" display="Allowance &amp; notes " xr:uid="{658CB20B-4377-481F-A8AE-BC038BE6BF79}"/>
    <hyperlink ref="B33" location="Summary!A1" display="Summary" xr:uid="{566D77A6-2BFC-4126-9E27-3684F9D7819F}"/>
  </hyperlinks>
  <pageMargins left="0.19685039370078741" right="0.19685039370078741" top="0.19685039370078741" bottom="0.19685039370078741" header="0.19685039370078741" footer="0.19685039370078741"/>
  <pageSetup paperSize="9" scale="93"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516F64-024B-43F8-8A0E-643937C14FFD}">
  <sheetPr>
    <pageSetUpPr fitToPage="1"/>
  </sheetPr>
  <dimension ref="B1:R83"/>
  <sheetViews>
    <sheetView view="pageBreakPreview" topLeftCell="A12" zoomScale="85" zoomScaleNormal="100" zoomScaleSheetLayoutView="85" workbookViewId="0">
      <selection activeCell="U32" sqref="U32"/>
    </sheetView>
  </sheetViews>
  <sheetFormatPr defaultRowHeight="15" x14ac:dyDescent="0.25"/>
  <cols>
    <col min="1" max="1" width="1.7109375" customWidth="1"/>
    <col min="2" max="2" width="38.42578125" customWidth="1"/>
    <col min="3" max="3" width="14" bestFit="1" customWidth="1"/>
    <col min="4" max="4" width="16.85546875" customWidth="1"/>
    <col min="5" max="5" width="15.5703125" bestFit="1" customWidth="1"/>
    <col min="6" max="6" width="12" customWidth="1"/>
    <col min="7" max="7" width="1.7109375" customWidth="1"/>
    <col min="8" max="9" width="8.85546875" customWidth="1"/>
    <col min="11" max="11" width="9.140625" customWidth="1"/>
    <col min="14" max="14" width="19.28515625" bestFit="1" customWidth="1"/>
    <col min="15" max="15" width="13.7109375" customWidth="1"/>
  </cols>
  <sheetData>
    <row r="1" spans="2:18" x14ac:dyDescent="0.25">
      <c r="M1" s="253"/>
      <c r="N1" s="253"/>
      <c r="O1" s="253"/>
      <c r="P1" s="253"/>
    </row>
    <row r="2" spans="2:18" ht="18.75" x14ac:dyDescent="0.3">
      <c r="D2" s="41" t="s">
        <v>0</v>
      </c>
      <c r="G2" s="41"/>
      <c r="M2" s="253"/>
      <c r="N2" s="253"/>
      <c r="O2" s="268"/>
      <c r="P2" s="253"/>
    </row>
    <row r="3" spans="2:18" ht="18.75" x14ac:dyDescent="0.3">
      <c r="D3" s="41"/>
      <c r="E3" s="41"/>
      <c r="F3" s="41"/>
      <c r="G3" s="41"/>
      <c r="H3" s="2"/>
      <c r="I3" s="41"/>
      <c r="J3" s="2"/>
      <c r="K3" s="2"/>
      <c r="M3" s="253"/>
      <c r="N3" s="253"/>
      <c r="O3" s="253"/>
      <c r="P3" s="41"/>
      <c r="Q3" s="2"/>
      <c r="R3" s="2"/>
    </row>
    <row r="4" spans="2:18" ht="14.45" customHeight="1" x14ac:dyDescent="0.25">
      <c r="K4" s="39"/>
      <c r="L4" s="39"/>
      <c r="M4" s="39"/>
    </row>
    <row r="5" spans="2:18" x14ac:dyDescent="0.25">
      <c r="B5" s="253" t="s">
        <v>282</v>
      </c>
    </row>
    <row r="7" spans="2:18" x14ac:dyDescent="0.25">
      <c r="B7" s="263" t="s">
        <v>252</v>
      </c>
    </row>
    <row r="8" spans="2:18" x14ac:dyDescent="0.25">
      <c r="B8" s="264" t="s">
        <v>249</v>
      </c>
    </row>
    <row r="9" spans="2:18" x14ac:dyDescent="0.25">
      <c r="B9" s="264" t="s">
        <v>250</v>
      </c>
    </row>
    <row r="10" spans="2:18" x14ac:dyDescent="0.25">
      <c r="B10" s="264" t="s">
        <v>251</v>
      </c>
    </row>
    <row r="12" spans="2:18" x14ac:dyDescent="0.25">
      <c r="B12" t="s">
        <v>223</v>
      </c>
    </row>
    <row r="14" spans="2:18" x14ac:dyDescent="0.25">
      <c r="B14" s="259" t="s">
        <v>224</v>
      </c>
      <c r="C14">
        <v>4639.83</v>
      </c>
      <c r="D14" t="s">
        <v>30</v>
      </c>
    </row>
    <row r="16" spans="2:18" x14ac:dyDescent="0.25">
      <c r="B16" s="255" t="s">
        <v>17</v>
      </c>
      <c r="C16" s="255"/>
      <c r="D16" s="255" t="s">
        <v>222</v>
      </c>
      <c r="E16" s="260" t="s">
        <v>227</v>
      </c>
      <c r="F16" s="255" t="s">
        <v>221</v>
      </c>
    </row>
    <row r="17" spans="2:11" x14ac:dyDescent="0.25">
      <c r="B17" s="169" t="s">
        <v>1</v>
      </c>
      <c r="C17" s="169"/>
      <c r="D17" s="85">
        <f>'0 - Facilitating works'!I16</f>
        <v>120</v>
      </c>
      <c r="E17" s="170"/>
      <c r="F17" s="170">
        <f>D17/$C$14</f>
        <v>2.5863016532933318E-2</v>
      </c>
    </row>
    <row r="18" spans="2:11" x14ac:dyDescent="0.25">
      <c r="B18" s="169" t="s">
        <v>2</v>
      </c>
      <c r="C18" s="169"/>
      <c r="D18" s="170">
        <f>'1 - Substructure'!I31</f>
        <v>398029.31300000002</v>
      </c>
      <c r="E18" s="169"/>
      <c r="F18" s="170">
        <f>D18/$C$14</f>
        <v>85.785322522592423</v>
      </c>
    </row>
    <row r="19" spans="2:11" x14ac:dyDescent="0.25">
      <c r="B19" s="169" t="s">
        <v>3</v>
      </c>
      <c r="C19" s="169"/>
      <c r="D19" s="170">
        <f>'2 - Superstructure'!I99</f>
        <v>4017162.5749999997</v>
      </c>
      <c r="E19" s="169"/>
      <c r="F19" s="170">
        <f>D19/$C$14</f>
        <v>865.79951743921652</v>
      </c>
    </row>
    <row r="20" spans="2:11" x14ac:dyDescent="0.25">
      <c r="B20" s="169" t="s">
        <v>4</v>
      </c>
      <c r="C20" s="169"/>
      <c r="D20" s="170">
        <f>'3 - Internal finishes'!I64</f>
        <v>395859.08299999998</v>
      </c>
      <c r="E20" s="169"/>
      <c r="F20" s="170">
        <f>D20/$C$14</f>
        <v>85.317583402840185</v>
      </c>
    </row>
    <row r="21" spans="2:11" x14ac:dyDescent="0.25">
      <c r="B21" s="169" t="s">
        <v>5</v>
      </c>
      <c r="C21" s="169"/>
      <c r="E21" s="170">
        <v>130000</v>
      </c>
      <c r="F21" s="170">
        <f>E21/$C$14</f>
        <v>28.018267910677761</v>
      </c>
    </row>
    <row r="22" spans="2:11" x14ac:dyDescent="0.25">
      <c r="B22" s="169" t="s">
        <v>6</v>
      </c>
      <c r="C22" s="169"/>
      <c r="D22" s="170">
        <f>'5 - Services'!I87</f>
        <v>2796015.3245000001</v>
      </c>
      <c r="E22" s="169"/>
      <c r="F22" s="170">
        <f>D22/$C$14</f>
        <v>602.61158803232013</v>
      </c>
    </row>
    <row r="23" spans="2:11" x14ac:dyDescent="0.25">
      <c r="B23" s="169" t="s">
        <v>7</v>
      </c>
      <c r="C23" s="169"/>
      <c r="D23" s="170">
        <f>'6 - Prefabricated Buildings'!I22</f>
        <v>763200</v>
      </c>
      <c r="E23" s="169"/>
      <c r="F23" s="170">
        <f>D23/$C$14</f>
        <v>164.48878514945591</v>
      </c>
    </row>
    <row r="24" spans="2:11" x14ac:dyDescent="0.25">
      <c r="B24" s="169" t="s">
        <v>8</v>
      </c>
      <c r="C24" s="169"/>
      <c r="D24" t="s">
        <v>275</v>
      </c>
      <c r="E24" s="170"/>
      <c r="F24" s="170"/>
    </row>
    <row r="25" spans="2:11" x14ac:dyDescent="0.25">
      <c r="B25" s="169" t="s">
        <v>9</v>
      </c>
      <c r="C25" s="169"/>
      <c r="D25" s="170">
        <f>'8 - External works'!I22</f>
        <v>47323.254000000001</v>
      </c>
      <c r="E25" s="169"/>
      <c r="F25" s="170">
        <f>D25/$C$14</f>
        <v>10.199350838285024</v>
      </c>
    </row>
    <row r="27" spans="2:11" x14ac:dyDescent="0.25">
      <c r="B27" s="256"/>
      <c r="C27" s="257" t="s">
        <v>141</v>
      </c>
      <c r="D27" s="258">
        <f>SUM(D17:D25)</f>
        <v>8417709.5494999997</v>
      </c>
      <c r="E27" s="258">
        <f>SUM(E17:E25)</f>
        <v>130000</v>
      </c>
      <c r="F27" s="258">
        <f>D27/$C$14</f>
        <v>1814.2280104012432</v>
      </c>
      <c r="J27" s="67"/>
      <c r="K27" s="250"/>
    </row>
    <row r="28" spans="2:11" x14ac:dyDescent="0.25">
      <c r="F28" s="251"/>
      <c r="G28" s="252"/>
      <c r="H28" s="2"/>
      <c r="I28" s="2"/>
      <c r="J28" s="67"/>
      <c r="K28" s="67"/>
    </row>
    <row r="29" spans="2:11" x14ac:dyDescent="0.25">
      <c r="C29" t="s">
        <v>266</v>
      </c>
      <c r="D29" s="268">
        <f>SUM(D27,E27)</f>
        <v>8547709.5494999997</v>
      </c>
      <c r="F29" s="251"/>
      <c r="G29" s="252"/>
      <c r="H29" s="2"/>
      <c r="I29" s="2"/>
      <c r="J29" s="67"/>
      <c r="K29" s="67"/>
    </row>
    <row r="31" spans="2:11" x14ac:dyDescent="0.25">
      <c r="B31" t="s">
        <v>225</v>
      </c>
      <c r="C31">
        <v>124</v>
      </c>
      <c r="D31" s="85">
        <f>D29</f>
        <v>8547709.5494999997</v>
      </c>
    </row>
    <row r="32" spans="2:11" x14ac:dyDescent="0.25">
      <c r="B32" t="s">
        <v>265</v>
      </c>
      <c r="C32">
        <v>141.24</v>
      </c>
      <c r="D32" s="85">
        <f>D31*(C32/C31)</f>
        <v>9736116.9094466139</v>
      </c>
    </row>
    <row r="34" spans="2:6" x14ac:dyDescent="0.25">
      <c r="B34" t="s">
        <v>226</v>
      </c>
      <c r="C34">
        <v>0.85</v>
      </c>
      <c r="D34" s="85">
        <f>D32*C34</f>
        <v>8275699.3730296213</v>
      </c>
    </row>
    <row r="37" spans="2:6" x14ac:dyDescent="0.25">
      <c r="B37" s="255" t="s">
        <v>17</v>
      </c>
      <c r="C37" s="255"/>
      <c r="D37" s="255" t="s">
        <v>222</v>
      </c>
      <c r="E37" s="260"/>
      <c r="F37" s="255" t="s">
        <v>221</v>
      </c>
    </row>
    <row r="38" spans="2:6" x14ac:dyDescent="0.25">
      <c r="B38" s="169" t="s">
        <v>10</v>
      </c>
      <c r="C38" s="170"/>
      <c r="D38" s="170">
        <f>'9 - Main Contr Prelims'!H33+'9 - Main Contr Prelims'!H13</f>
        <v>1244028.0918230228</v>
      </c>
      <c r="E38" s="169"/>
      <c r="F38" s="170">
        <f>D38/$C$14</f>
        <v>268.11932588543607</v>
      </c>
    </row>
    <row r="39" spans="2:6" x14ac:dyDescent="0.25">
      <c r="B39" s="169" t="s">
        <v>11</v>
      </c>
      <c r="C39" s="170"/>
      <c r="D39" s="170">
        <f>'10 - Main Contr O &amp; P'!H15</f>
        <v>1324894.9801725</v>
      </c>
      <c r="E39" s="169"/>
      <c r="F39" s="170">
        <f t="shared" ref="F39:F42" si="0">D39/$C$14</f>
        <v>285.54817313834775</v>
      </c>
    </row>
    <row r="40" spans="2:6" x14ac:dyDescent="0.25">
      <c r="B40" s="169" t="s">
        <v>12</v>
      </c>
      <c r="C40" s="170"/>
      <c r="D40" s="170">
        <f>'11 - Project &amp; Design Team fee'!H17</f>
        <v>769293.85945499991</v>
      </c>
      <c r="E40" s="169"/>
      <c r="F40" s="170">
        <f t="shared" si="0"/>
        <v>165.80216504807288</v>
      </c>
    </row>
    <row r="41" spans="2:6" x14ac:dyDescent="0.25">
      <c r="B41" s="169" t="s">
        <v>13</v>
      </c>
      <c r="C41" s="170"/>
      <c r="D41" s="170" t="s">
        <v>278</v>
      </c>
      <c r="E41" s="169"/>
      <c r="F41" s="170"/>
    </row>
    <row r="42" spans="2:6" x14ac:dyDescent="0.25">
      <c r="B42" s="169" t="s">
        <v>14</v>
      </c>
      <c r="C42" s="170"/>
      <c r="D42" s="170">
        <f>'13 - Risks'!H17</f>
        <v>854770.95495000004</v>
      </c>
      <c r="E42" s="169"/>
      <c r="F42" s="170">
        <f t="shared" si="0"/>
        <v>184.22462783119209</v>
      </c>
    </row>
    <row r="43" spans="2:6" x14ac:dyDescent="0.25">
      <c r="B43" s="169" t="s">
        <v>15</v>
      </c>
      <c r="C43" s="170"/>
      <c r="D43" s="170" t="s">
        <v>278</v>
      </c>
      <c r="E43" s="169"/>
      <c r="F43" s="170"/>
    </row>
    <row r="44" spans="2:6" x14ac:dyDescent="0.25">
      <c r="B44" s="169"/>
      <c r="C44" s="170"/>
      <c r="D44" s="170"/>
      <c r="E44" s="169"/>
      <c r="F44" s="169"/>
    </row>
    <row r="45" spans="2:6" x14ac:dyDescent="0.25">
      <c r="B45" s="255"/>
      <c r="C45" s="257" t="s">
        <v>141</v>
      </c>
      <c r="D45" s="275">
        <f>SUM(D38:D44)</f>
        <v>4192987.8864005227</v>
      </c>
      <c r="E45" s="260"/>
      <c r="F45" s="275">
        <f>D45/C14</f>
        <v>903.69429190304879</v>
      </c>
    </row>
    <row r="48" spans="2:6" x14ac:dyDescent="0.25">
      <c r="B48" s="253" t="s">
        <v>280</v>
      </c>
      <c r="D48" s="278">
        <f>D34+D45</f>
        <v>12468687.259430144</v>
      </c>
      <c r="E48" s="279"/>
      <c r="F48" s="278">
        <f>D48/C14</f>
        <v>2687.3155394551404</v>
      </c>
    </row>
    <row r="63" spans="2:8" ht="15.75" x14ac:dyDescent="0.25">
      <c r="B63" s="40"/>
      <c r="C63" s="42"/>
      <c r="D63" s="40"/>
      <c r="E63" s="40"/>
      <c r="G63" s="40"/>
      <c r="H63" s="39"/>
    </row>
    <row r="70" spans="2:2" x14ac:dyDescent="0.25">
      <c r="B70" s="1"/>
    </row>
    <row r="71" spans="2:2" x14ac:dyDescent="0.25">
      <c r="B71" s="1"/>
    </row>
    <row r="72" spans="2:2" x14ac:dyDescent="0.25">
      <c r="B72" s="1"/>
    </row>
    <row r="73" spans="2:2" x14ac:dyDescent="0.25">
      <c r="B73" s="1"/>
    </row>
    <row r="74" spans="2:2" x14ac:dyDescent="0.25">
      <c r="B74" s="1"/>
    </row>
    <row r="75" spans="2:2" x14ac:dyDescent="0.25">
      <c r="B75" s="1"/>
    </row>
    <row r="76" spans="2:2" x14ac:dyDescent="0.25">
      <c r="B76" s="1"/>
    </row>
    <row r="77" spans="2:2" x14ac:dyDescent="0.25">
      <c r="B77" s="1"/>
    </row>
    <row r="78" spans="2:2" x14ac:dyDescent="0.25">
      <c r="B78" s="1"/>
    </row>
    <row r="79" spans="2:2" x14ac:dyDescent="0.25">
      <c r="B79" s="1"/>
    </row>
    <row r="80" spans="2:2" x14ac:dyDescent="0.25">
      <c r="B80" s="1"/>
    </row>
    <row r="81" spans="2:2" x14ac:dyDescent="0.25">
      <c r="B81" s="1"/>
    </row>
    <row r="82" spans="2:2" x14ac:dyDescent="0.25">
      <c r="B82" s="1"/>
    </row>
    <row r="83" spans="2:2" x14ac:dyDescent="0.25">
      <c r="B83" s="1"/>
    </row>
  </sheetData>
  <pageMargins left="0.19685039370078741" right="0.19685039370078741" top="0.19685039370078741" bottom="0.19685039370078741" header="0.19685039370078741" footer="0.19685039370078741"/>
  <pageSetup paperSize="9" orientation="portrait" horizontalDpi="300" verticalDpi="300" r:id="rId1"/>
  <ignoredErrors>
    <ignoredError sqref="F21" formula="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822BC6-DCE8-4AB5-81E3-6D05EB253FF9}">
  <sheetPr>
    <pageSetUpPr fitToPage="1"/>
  </sheetPr>
  <dimension ref="B2:O68"/>
  <sheetViews>
    <sheetView showGridLines="0" view="pageBreakPreview" topLeftCell="A9" zoomScale="85" zoomScaleNormal="100" zoomScaleSheetLayoutView="85" workbookViewId="0">
      <selection activeCell="K14" sqref="K14"/>
    </sheetView>
  </sheetViews>
  <sheetFormatPr defaultRowHeight="15" x14ac:dyDescent="0.25"/>
  <cols>
    <col min="1" max="1" width="1.7109375" customWidth="1"/>
    <col min="2" max="2" width="44.42578125" customWidth="1"/>
    <col min="3" max="3" width="10.7109375" customWidth="1"/>
    <col min="4" max="5" width="8.85546875" customWidth="1"/>
    <col min="6" max="6" width="12" customWidth="1"/>
    <col min="7" max="7" width="13.5703125" bestFit="1" customWidth="1"/>
    <col min="9" max="9" width="1.7109375" customWidth="1"/>
    <col min="11" max="11" width="19.28515625" bestFit="1" customWidth="1"/>
    <col min="12" max="12" width="13.7109375" customWidth="1"/>
  </cols>
  <sheetData>
    <row r="2" spans="2:15" ht="18.75" x14ac:dyDescent="0.3">
      <c r="E2" s="41"/>
      <c r="F2" s="41"/>
      <c r="G2" s="41"/>
      <c r="K2" s="214" t="s">
        <v>187</v>
      </c>
      <c r="L2" s="215">
        <f>SUM('0 - Facilitating works'!I16,'1 - Substructure'!I31,'2 - Superstructure'!I99,'3 - Internal finishes'!I64,'4 - FF&amp;E'!I17,'5 - Services'!I87,'6 - Prefabricated Buildings'!I22,'7 - Work to existing buildings'!I14,'8 - External works'!I22,'9 - Main Contr Prelims'!I33,'10 - Main Contr O &amp; P'!H15,'11 - Project &amp; Design Team fee'!I17,'12 - Other development costs'!I12,'13 - Risks'!I17,'14 - Inflation'!I14)</f>
        <v>9742604.5296724997</v>
      </c>
    </row>
    <row r="3" spans="2:15" ht="18.75" x14ac:dyDescent="0.3">
      <c r="D3" s="41"/>
      <c r="E3" s="41"/>
      <c r="F3" s="41"/>
      <c r="G3" s="41"/>
      <c r="H3" s="2"/>
      <c r="M3" s="41"/>
      <c r="N3" s="2"/>
      <c r="O3" s="2"/>
    </row>
    <row r="4" spans="2:15" ht="14.45" customHeight="1" x14ac:dyDescent="0.25">
      <c r="I4" s="39"/>
      <c r="J4" s="39"/>
    </row>
    <row r="5" spans="2:15" x14ac:dyDescent="0.25">
      <c r="B5" s="253" t="s">
        <v>282</v>
      </c>
    </row>
    <row r="7" spans="2:15" x14ac:dyDescent="0.25">
      <c r="B7" s="263" t="s">
        <v>252</v>
      </c>
    </row>
    <row r="8" spans="2:15" x14ac:dyDescent="0.25">
      <c r="B8" s="264" t="s">
        <v>249</v>
      </c>
    </row>
    <row r="9" spans="2:15" x14ac:dyDescent="0.25">
      <c r="B9" s="264" t="s">
        <v>250</v>
      </c>
    </row>
    <row r="10" spans="2:15" x14ac:dyDescent="0.25">
      <c r="B10" s="264" t="s">
        <v>251</v>
      </c>
    </row>
    <row r="12" spans="2:15" x14ac:dyDescent="0.25">
      <c r="B12" t="s">
        <v>223</v>
      </c>
    </row>
    <row r="15" spans="2:15" x14ac:dyDescent="0.25">
      <c r="B15" t="s">
        <v>262</v>
      </c>
    </row>
    <row r="18" spans="2:8" x14ac:dyDescent="0.25">
      <c r="B18" s="262" t="s">
        <v>235</v>
      </c>
      <c r="C18" s="179"/>
      <c r="D18" s="254"/>
      <c r="E18" s="254"/>
      <c r="F18" s="254"/>
      <c r="G18" s="254"/>
      <c r="H18" s="254"/>
    </row>
    <row r="19" spans="2:8" ht="3.95" customHeight="1" x14ac:dyDescent="0.25"/>
    <row r="20" spans="2:8" x14ac:dyDescent="0.25">
      <c r="B20" t="s">
        <v>236</v>
      </c>
      <c r="C20" s="67"/>
    </row>
    <row r="21" spans="2:8" ht="3.95" customHeight="1" x14ac:dyDescent="0.25"/>
    <row r="22" spans="2:8" ht="15.75" x14ac:dyDescent="0.25">
      <c r="B22" t="s">
        <v>237</v>
      </c>
      <c r="C22" s="67"/>
      <c r="E22" s="40"/>
      <c r="G22" s="40"/>
    </row>
    <row r="23" spans="2:8" ht="3.95" customHeight="1" x14ac:dyDescent="0.25"/>
    <row r="24" spans="2:8" x14ac:dyDescent="0.25">
      <c r="B24" t="s">
        <v>238</v>
      </c>
      <c r="C24" s="67"/>
    </row>
    <row r="25" spans="2:8" ht="3.95" customHeight="1" x14ac:dyDescent="0.25"/>
    <row r="26" spans="2:8" x14ac:dyDescent="0.25">
      <c r="B26" s="280" t="s">
        <v>239</v>
      </c>
      <c r="C26" s="280"/>
      <c r="D26" s="280"/>
    </row>
    <row r="27" spans="2:8" ht="3.95" customHeight="1" x14ac:dyDescent="0.25"/>
    <row r="28" spans="2:8" x14ac:dyDescent="0.25">
      <c r="B28" s="261" t="s">
        <v>240</v>
      </c>
      <c r="C28" s="67"/>
    </row>
    <row r="29" spans="2:8" ht="3.95" customHeight="1" x14ac:dyDescent="0.25"/>
    <row r="30" spans="2:8" x14ac:dyDescent="0.25">
      <c r="B30" s="32" t="s">
        <v>241</v>
      </c>
      <c r="C30" s="67"/>
    </row>
    <row r="31" spans="2:8" ht="3.95" customHeight="1" x14ac:dyDescent="0.25"/>
    <row r="32" spans="2:8" x14ac:dyDescent="0.25">
      <c r="B32" t="s">
        <v>242</v>
      </c>
      <c r="C32" s="67"/>
    </row>
    <row r="33" spans="2:8" ht="3.95" customHeight="1" x14ac:dyDescent="0.25"/>
    <row r="34" spans="2:8" x14ac:dyDescent="0.25">
      <c r="B34" t="s">
        <v>243</v>
      </c>
      <c r="C34" s="67"/>
    </row>
    <row r="35" spans="2:8" ht="3.95" customHeight="1" x14ac:dyDescent="0.25"/>
    <row r="36" spans="2:8" ht="15.75" x14ac:dyDescent="0.25">
      <c r="B36" t="s">
        <v>244</v>
      </c>
      <c r="C36" s="67"/>
      <c r="E36" s="40"/>
      <c r="G36" s="40"/>
    </row>
    <row r="37" spans="2:8" ht="3.95" customHeight="1" x14ac:dyDescent="0.25"/>
    <row r="38" spans="2:8" x14ac:dyDescent="0.25">
      <c r="B38" t="s">
        <v>245</v>
      </c>
      <c r="C38" s="67"/>
    </row>
    <row r="39" spans="2:8" ht="3.95" customHeight="1" x14ac:dyDescent="0.25"/>
    <row r="40" spans="2:8" x14ac:dyDescent="0.25">
      <c r="B40" s="280" t="s">
        <v>246</v>
      </c>
      <c r="C40" s="280"/>
      <c r="D40" s="280"/>
    </row>
    <row r="41" spans="2:8" ht="3.95" customHeight="1" x14ac:dyDescent="0.25"/>
    <row r="42" spans="2:8" x14ac:dyDescent="0.25">
      <c r="B42" s="261" t="s">
        <v>247</v>
      </c>
      <c r="C42" s="67"/>
    </row>
    <row r="43" spans="2:8" ht="3.95" customHeight="1" x14ac:dyDescent="0.25"/>
    <row r="44" spans="2:8" x14ac:dyDescent="0.25">
      <c r="B44" s="32" t="s">
        <v>248</v>
      </c>
      <c r="C44" s="67"/>
    </row>
    <row r="45" spans="2:8" ht="3.95" customHeight="1" x14ac:dyDescent="0.25"/>
    <row r="46" spans="2:8" ht="15" customHeight="1" x14ac:dyDescent="0.25"/>
    <row r="47" spans="2:8" x14ac:dyDescent="0.25">
      <c r="B47" s="262" t="s">
        <v>228</v>
      </c>
      <c r="C47" s="179"/>
      <c r="D47" s="254"/>
      <c r="E47" s="254"/>
      <c r="F47" s="254"/>
      <c r="G47" s="254"/>
      <c r="H47" s="254"/>
    </row>
    <row r="48" spans="2:8" ht="3.95" customHeight="1" x14ac:dyDescent="0.25"/>
    <row r="49" spans="2:2" x14ac:dyDescent="0.25">
      <c r="B49" t="s">
        <v>232</v>
      </c>
    </row>
    <row r="50" spans="2:2" ht="3.95" customHeight="1" x14ac:dyDescent="0.25"/>
    <row r="51" spans="2:2" x14ac:dyDescent="0.25">
      <c r="B51" t="s">
        <v>233</v>
      </c>
    </row>
    <row r="52" spans="2:2" ht="3.95" customHeight="1" x14ac:dyDescent="0.25"/>
    <row r="53" spans="2:2" x14ac:dyDescent="0.25">
      <c r="B53" t="s">
        <v>231</v>
      </c>
    </row>
    <row r="54" spans="2:2" ht="3.95" customHeight="1" x14ac:dyDescent="0.25"/>
    <row r="55" spans="2:2" x14ac:dyDescent="0.25">
      <c r="B55" t="s">
        <v>230</v>
      </c>
    </row>
    <row r="56" spans="2:2" ht="3.95" customHeight="1" x14ac:dyDescent="0.25"/>
    <row r="57" spans="2:2" x14ac:dyDescent="0.25">
      <c r="B57" t="s">
        <v>229</v>
      </c>
    </row>
    <row r="58" spans="2:2" ht="3.95" customHeight="1" x14ac:dyDescent="0.25"/>
    <row r="59" spans="2:2" x14ac:dyDescent="0.25">
      <c r="B59" t="s">
        <v>234</v>
      </c>
    </row>
    <row r="60" spans="2:2" ht="3.95" customHeight="1" x14ac:dyDescent="0.25"/>
    <row r="61" spans="2:2" x14ac:dyDescent="0.25">
      <c r="B61" s="32" t="s">
        <v>263</v>
      </c>
    </row>
    <row r="62" spans="2:2" ht="3.95" customHeight="1" x14ac:dyDescent="0.25"/>
    <row r="63" spans="2:2" x14ac:dyDescent="0.25">
      <c r="B63" t="s">
        <v>277</v>
      </c>
    </row>
    <row r="64" spans="2:2" ht="3.95" customHeight="1" x14ac:dyDescent="0.25"/>
    <row r="66" ht="3.95" customHeight="1" x14ac:dyDescent="0.25"/>
    <row r="68" ht="3.95" customHeight="1" x14ac:dyDescent="0.25"/>
  </sheetData>
  <mergeCells count="2">
    <mergeCell ref="B40:D40"/>
    <mergeCell ref="B26:D26"/>
  </mergeCells>
  <pageMargins left="0.19685039370078741" right="0.19685039370078741" top="0.19685039370078741" bottom="0.19685039370078741" header="0.19685039370078741" footer="0.19685039370078741"/>
  <pageSetup paperSize="9" scale="92" orientation="portrait"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44BE4A-3FBE-4B6A-A284-229CF5D05519}">
  <sheetPr>
    <pageSetUpPr fitToPage="1"/>
  </sheetPr>
  <dimension ref="A1:K18"/>
  <sheetViews>
    <sheetView view="pageBreakPreview" zoomScale="85" zoomScaleNormal="85" zoomScaleSheetLayoutView="85" workbookViewId="0">
      <pane ySplit="4" topLeftCell="A5" activePane="bottomLeft" state="frozen"/>
      <selection pane="bottomLeft" activeCell="L10" sqref="L10"/>
    </sheetView>
  </sheetViews>
  <sheetFormatPr defaultRowHeight="15" x14ac:dyDescent="0.25"/>
  <cols>
    <col min="1" max="1" width="2" style="70" bestFit="1" customWidth="1"/>
    <col min="2" max="2" width="5.140625" style="70" bestFit="1" customWidth="1"/>
    <col min="3" max="3" width="49" style="74" customWidth="1"/>
    <col min="4" max="4" width="7.42578125" customWidth="1"/>
    <col min="5" max="5" width="7.42578125" style="78" bestFit="1" customWidth="1"/>
    <col min="6" max="6" width="8.28515625" customWidth="1"/>
    <col min="7" max="7" width="14.7109375" style="85" customWidth="1"/>
    <col min="8" max="8" width="18" style="85" customWidth="1"/>
    <col min="9" max="9" width="16.42578125" customWidth="1"/>
    <col min="10" max="10" width="35.7109375" customWidth="1"/>
    <col min="11" max="11" width="1.28515625" customWidth="1"/>
  </cols>
  <sheetData>
    <row r="1" spans="1:11" x14ac:dyDescent="0.25">
      <c r="A1" s="67"/>
      <c r="B1" s="67"/>
    </row>
    <row r="2" spans="1:11" x14ac:dyDescent="0.25">
      <c r="A2" s="71"/>
      <c r="B2" s="68"/>
      <c r="C2" s="4"/>
      <c r="D2" s="4"/>
      <c r="E2" s="79"/>
      <c r="F2" s="3"/>
      <c r="G2" s="86"/>
      <c r="H2" s="86"/>
      <c r="I2" s="5"/>
      <c r="J2" s="6"/>
      <c r="K2" s="14"/>
    </row>
    <row r="3" spans="1:11" x14ac:dyDescent="0.25">
      <c r="A3" s="71"/>
      <c r="B3" s="68"/>
      <c r="C3" s="3"/>
      <c r="D3" s="3"/>
      <c r="E3" s="79"/>
      <c r="F3" s="3"/>
      <c r="G3" s="86"/>
      <c r="H3" s="86"/>
      <c r="I3" s="5"/>
      <c r="J3" s="6"/>
      <c r="K3" s="14"/>
    </row>
    <row r="4" spans="1:11" ht="15" customHeight="1" x14ac:dyDescent="0.25">
      <c r="A4" s="281" t="s">
        <v>16</v>
      </c>
      <c r="B4" s="281"/>
      <c r="C4" s="75" t="s">
        <v>17</v>
      </c>
      <c r="D4" s="61"/>
      <c r="E4" s="80" t="s">
        <v>37</v>
      </c>
      <c r="F4" s="16" t="s">
        <v>36</v>
      </c>
      <c r="G4" s="87" t="s">
        <v>18</v>
      </c>
      <c r="H4" s="87" t="s">
        <v>19</v>
      </c>
      <c r="I4" s="16" t="s">
        <v>20</v>
      </c>
      <c r="J4" s="16" t="s">
        <v>21</v>
      </c>
      <c r="K4" s="15"/>
    </row>
    <row r="5" spans="1:11" x14ac:dyDescent="0.25">
      <c r="A5" s="22"/>
      <c r="B5" s="64"/>
      <c r="C5" s="76"/>
      <c r="D5" s="60"/>
      <c r="E5" s="81"/>
      <c r="F5" s="10"/>
      <c r="G5" s="88" t="s">
        <v>22</v>
      </c>
      <c r="H5" s="88" t="s">
        <v>22</v>
      </c>
      <c r="I5" s="24" t="s">
        <v>22</v>
      </c>
      <c r="J5" s="8"/>
      <c r="K5" s="15"/>
    </row>
    <row r="6" spans="1:11" ht="15.75" x14ac:dyDescent="0.25">
      <c r="A6" s="72">
        <v>0</v>
      </c>
      <c r="B6" s="69"/>
      <c r="C6" s="29" t="s">
        <v>160</v>
      </c>
      <c r="D6" s="60"/>
      <c r="E6" s="81"/>
      <c r="F6" s="10"/>
      <c r="G6" s="89"/>
      <c r="H6" s="89"/>
      <c r="I6" s="7"/>
      <c r="J6" s="8"/>
      <c r="K6" s="15"/>
    </row>
    <row r="7" spans="1:11" x14ac:dyDescent="0.25">
      <c r="A7" s="72"/>
      <c r="B7" s="69"/>
      <c r="D7" s="266"/>
      <c r="E7" s="81"/>
      <c r="F7" s="10"/>
      <c r="G7" s="89"/>
      <c r="H7" s="89"/>
      <c r="I7" s="7"/>
      <c r="J7" s="8"/>
      <c r="K7" s="15"/>
    </row>
    <row r="8" spans="1:11" x14ac:dyDescent="0.25">
      <c r="A8" s="72"/>
      <c r="B8" s="69" t="s">
        <v>258</v>
      </c>
      <c r="C8" s="178" t="s">
        <v>259</v>
      </c>
      <c r="D8" s="266"/>
      <c r="E8" s="155"/>
      <c r="F8" s="141"/>
      <c r="G8" s="156"/>
      <c r="H8" s="156"/>
      <c r="I8" s="141"/>
      <c r="J8" s="8"/>
      <c r="K8" s="15"/>
    </row>
    <row r="9" spans="1:11" x14ac:dyDescent="0.25">
      <c r="A9" s="73"/>
      <c r="B9" s="65"/>
      <c r="C9" s="265" t="s">
        <v>260</v>
      </c>
      <c r="D9" s="25"/>
      <c r="E9" s="155"/>
      <c r="F9" s="141"/>
      <c r="G9" s="156"/>
      <c r="H9" s="156"/>
      <c r="I9" s="141"/>
      <c r="J9" s="20"/>
      <c r="K9" s="15"/>
    </row>
    <row r="10" spans="1:11" ht="64.5" x14ac:dyDescent="0.25">
      <c r="A10" s="22"/>
      <c r="B10" s="65"/>
      <c r="C10" s="102" t="s">
        <v>261</v>
      </c>
      <c r="D10" s="108"/>
      <c r="E10" s="107">
        <v>8</v>
      </c>
      <c r="F10" s="109" t="s">
        <v>33</v>
      </c>
      <c r="G10" s="187">
        <v>15</v>
      </c>
      <c r="H10" s="187">
        <f>G10*E10</f>
        <v>120</v>
      </c>
      <c r="I10" s="127"/>
      <c r="J10" s="105"/>
      <c r="K10" s="15"/>
    </row>
    <row r="11" spans="1:11" x14ac:dyDescent="0.25">
      <c r="A11" s="22"/>
      <c r="B11" s="65"/>
      <c r="C11" s="100"/>
      <c r="D11" s="108"/>
      <c r="E11" s="82"/>
      <c r="F11" s="11"/>
      <c r="G11" s="90"/>
      <c r="H11" s="90"/>
      <c r="I11" s="11"/>
      <c r="J11" s="114"/>
      <c r="K11" s="15"/>
    </row>
    <row r="12" spans="1:11" x14ac:dyDescent="0.25">
      <c r="A12" s="22"/>
      <c r="B12" s="65"/>
      <c r="C12" s="102"/>
      <c r="D12" s="108"/>
      <c r="E12" s="107"/>
      <c r="F12" s="109"/>
      <c r="G12" s="110"/>
      <c r="H12" s="111"/>
      <c r="I12" s="112"/>
      <c r="J12" s="114"/>
      <c r="K12" s="15"/>
    </row>
    <row r="13" spans="1:11" x14ac:dyDescent="0.25">
      <c r="A13" s="22"/>
      <c r="B13" s="65"/>
      <c r="C13" s="101"/>
      <c r="D13" s="108"/>
      <c r="E13" s="107"/>
      <c r="F13" s="109"/>
      <c r="G13" s="110"/>
      <c r="H13" s="111"/>
      <c r="I13" s="133">
        <f>SUM(H10)</f>
        <v>120</v>
      </c>
      <c r="J13" s="114"/>
      <c r="K13" s="15"/>
    </row>
    <row r="14" spans="1:11" x14ac:dyDescent="0.25">
      <c r="A14" s="22"/>
      <c r="B14" s="65"/>
      <c r="C14" s="102"/>
      <c r="D14" s="113"/>
      <c r="E14" s="107"/>
      <c r="F14" s="109"/>
      <c r="G14" s="110"/>
      <c r="H14" s="111"/>
      <c r="I14" s="112"/>
      <c r="J14" s="105"/>
      <c r="K14" s="15"/>
    </row>
    <row r="15" spans="1:11" x14ac:dyDescent="0.25">
      <c r="A15" s="22"/>
      <c r="B15" s="65"/>
      <c r="C15" s="77"/>
      <c r="D15" s="113"/>
      <c r="E15" s="107"/>
      <c r="F15" s="109"/>
      <c r="G15" s="110"/>
      <c r="H15" s="111"/>
      <c r="I15" s="112"/>
      <c r="J15" s="114"/>
      <c r="K15" s="15"/>
    </row>
    <row r="16" spans="1:11" x14ac:dyDescent="0.25">
      <c r="A16" s="179"/>
      <c r="B16" s="179"/>
      <c r="C16" s="180"/>
      <c r="D16" s="181"/>
      <c r="E16" s="173"/>
      <c r="F16" s="174"/>
      <c r="G16" s="175"/>
      <c r="H16" s="177" t="s">
        <v>159</v>
      </c>
      <c r="I16" s="177">
        <f>SUM(I6:I15)</f>
        <v>120</v>
      </c>
      <c r="J16" s="169"/>
    </row>
    <row r="18" spans="7:9" x14ac:dyDescent="0.25">
      <c r="G18" s="85" t="s">
        <v>142</v>
      </c>
      <c r="H18" s="85">
        <f>SUM(H6:H15)</f>
        <v>120</v>
      </c>
      <c r="I18" s="85">
        <f>I16-H18</f>
        <v>0</v>
      </c>
    </row>
  </sheetData>
  <mergeCells count="1">
    <mergeCell ref="A4:B4"/>
  </mergeCells>
  <pageMargins left="0.7" right="0.7" top="0.75" bottom="0.75" header="0.3" footer="0.3"/>
  <pageSetup paperSize="9" scale="54" fitToHeight="0" orientation="portrait" horizontalDpi="300"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230398-0357-46B6-8F53-A302E21C1CB8}">
  <sheetPr>
    <pageSetUpPr fitToPage="1"/>
  </sheetPr>
  <dimension ref="A1:K33"/>
  <sheetViews>
    <sheetView view="pageBreakPreview" zoomScale="85" zoomScaleNormal="85" zoomScaleSheetLayoutView="85" workbookViewId="0">
      <pane ySplit="4" topLeftCell="A5" activePane="bottomLeft" state="frozen"/>
      <selection pane="bottomLeft" activeCell="E14" sqref="E14"/>
    </sheetView>
  </sheetViews>
  <sheetFormatPr defaultRowHeight="15" x14ac:dyDescent="0.25"/>
  <cols>
    <col min="1" max="1" width="2" style="70" bestFit="1" customWidth="1"/>
    <col min="2" max="2" width="5.140625" style="70" bestFit="1" customWidth="1"/>
    <col min="3" max="3" width="49" style="74" customWidth="1"/>
    <col min="4" max="4" width="7.42578125" customWidth="1"/>
    <col min="5" max="5" width="7.42578125" style="78" bestFit="1" customWidth="1"/>
    <col min="6" max="6" width="8.28515625" customWidth="1"/>
    <col min="7" max="7" width="14.7109375" style="85" customWidth="1"/>
    <col min="8" max="8" width="18" style="85" customWidth="1"/>
    <col min="9" max="9" width="16.42578125" customWidth="1"/>
    <col min="10" max="10" width="35.7109375" customWidth="1"/>
    <col min="11" max="11" width="1.28515625" customWidth="1"/>
  </cols>
  <sheetData>
    <row r="1" spans="1:11" x14ac:dyDescent="0.25">
      <c r="A1" s="67"/>
      <c r="B1" s="67"/>
    </row>
    <row r="2" spans="1:11" x14ac:dyDescent="0.25">
      <c r="A2" s="71"/>
      <c r="B2" s="68"/>
      <c r="C2" s="4"/>
      <c r="D2" s="4"/>
      <c r="E2" s="79"/>
      <c r="F2" s="3"/>
      <c r="G2" s="86"/>
      <c r="H2" s="86"/>
      <c r="I2" s="5"/>
      <c r="J2" s="6"/>
      <c r="K2" s="14"/>
    </row>
    <row r="3" spans="1:11" x14ac:dyDescent="0.25">
      <c r="A3" s="71"/>
      <c r="B3" s="68"/>
      <c r="C3" s="3"/>
      <c r="D3" s="3"/>
      <c r="E3" s="79"/>
      <c r="F3" s="3"/>
      <c r="G3" s="86"/>
      <c r="H3" s="86"/>
      <c r="I3" s="5"/>
      <c r="J3" s="6"/>
      <c r="K3" s="14"/>
    </row>
    <row r="4" spans="1:11" ht="15" customHeight="1" x14ac:dyDescent="0.25">
      <c r="A4" s="281" t="s">
        <v>16</v>
      </c>
      <c r="B4" s="281"/>
      <c r="C4" s="75" t="s">
        <v>17</v>
      </c>
      <c r="D4" s="61"/>
      <c r="E4" s="80" t="s">
        <v>37</v>
      </c>
      <c r="F4" s="16" t="s">
        <v>36</v>
      </c>
      <c r="G4" s="87" t="s">
        <v>18</v>
      </c>
      <c r="H4" s="87" t="s">
        <v>19</v>
      </c>
      <c r="I4" s="16" t="s">
        <v>20</v>
      </c>
      <c r="J4" s="16" t="s">
        <v>21</v>
      </c>
      <c r="K4" s="15"/>
    </row>
    <row r="5" spans="1:11" x14ac:dyDescent="0.25">
      <c r="A5" s="22"/>
      <c r="B5" s="64"/>
      <c r="C5" s="76"/>
      <c r="D5" s="60"/>
      <c r="E5" s="81"/>
      <c r="F5" s="10"/>
      <c r="G5" s="88" t="s">
        <v>22</v>
      </c>
      <c r="H5" s="88" t="s">
        <v>22</v>
      </c>
      <c r="I5" s="24" t="s">
        <v>22</v>
      </c>
      <c r="J5" s="8"/>
      <c r="K5" s="15"/>
    </row>
    <row r="6" spans="1:11" ht="15.75" x14ac:dyDescent="0.25">
      <c r="A6" s="72">
        <v>1</v>
      </c>
      <c r="B6" s="69"/>
      <c r="C6" s="29" t="s">
        <v>149</v>
      </c>
      <c r="D6" s="60"/>
      <c r="E6" s="81"/>
      <c r="F6" s="10"/>
      <c r="G6" s="89"/>
      <c r="H6" s="89"/>
      <c r="I6" s="7"/>
      <c r="J6" s="8"/>
      <c r="K6" s="15"/>
    </row>
    <row r="7" spans="1:11" x14ac:dyDescent="0.25">
      <c r="A7" s="72"/>
      <c r="B7" s="69"/>
      <c r="D7" s="60"/>
      <c r="E7" s="81"/>
      <c r="F7" s="10"/>
      <c r="G7" s="89"/>
      <c r="H7" s="89"/>
      <c r="I7" s="7"/>
      <c r="J7" s="8"/>
      <c r="K7" s="15"/>
    </row>
    <row r="8" spans="1:11" x14ac:dyDescent="0.25">
      <c r="A8" s="72"/>
      <c r="B8" s="69" t="s">
        <v>32</v>
      </c>
      <c r="C8" s="178" t="s">
        <v>150</v>
      </c>
      <c r="D8" s="60"/>
      <c r="E8" s="81"/>
      <c r="F8" s="10"/>
      <c r="G8" s="89"/>
      <c r="H8" s="89"/>
      <c r="I8" s="7"/>
      <c r="J8" s="8"/>
      <c r="K8" s="15"/>
    </row>
    <row r="9" spans="1:11" x14ac:dyDescent="0.25">
      <c r="A9" s="73"/>
      <c r="B9" s="65"/>
      <c r="C9" s="100" t="s">
        <v>151</v>
      </c>
      <c r="D9" s="25"/>
      <c r="E9" s="82"/>
      <c r="F9" s="11"/>
      <c r="G9" s="90"/>
      <c r="H9" s="90"/>
      <c r="I9" s="11"/>
      <c r="J9" s="20"/>
      <c r="K9" s="15"/>
    </row>
    <row r="10" spans="1:11" ht="39" x14ac:dyDescent="0.25">
      <c r="A10" s="22"/>
      <c r="B10" s="65"/>
      <c r="C10" s="102" t="s">
        <v>152</v>
      </c>
      <c r="D10" s="108"/>
      <c r="E10" s="107">
        <v>522.41</v>
      </c>
      <c r="F10" s="109" t="s">
        <v>31</v>
      </c>
      <c r="G10" s="110">
        <v>11.3</v>
      </c>
      <c r="H10" s="111">
        <f>G10*E10</f>
        <v>5903.2330000000002</v>
      </c>
      <c r="I10" s="112"/>
      <c r="J10" s="106" t="s">
        <v>155</v>
      </c>
      <c r="K10" s="15"/>
    </row>
    <row r="11" spans="1:11" x14ac:dyDescent="0.25">
      <c r="A11" s="22"/>
      <c r="B11" s="65"/>
      <c r="C11" s="100"/>
      <c r="D11" s="108"/>
      <c r="E11" s="107"/>
      <c r="F11" s="109"/>
      <c r="G11" s="110"/>
      <c r="H11" s="111"/>
      <c r="I11" s="112"/>
      <c r="J11" s="114"/>
      <c r="K11" s="15"/>
    </row>
    <row r="12" spans="1:11" ht="39" x14ac:dyDescent="0.25">
      <c r="A12" s="22"/>
      <c r="B12" s="65"/>
      <c r="C12" s="102" t="s">
        <v>153</v>
      </c>
      <c r="D12" s="108"/>
      <c r="E12" s="107">
        <v>1</v>
      </c>
      <c r="F12" s="109" t="s">
        <v>23</v>
      </c>
      <c r="G12" s="110">
        <v>19000</v>
      </c>
      <c r="H12" s="111">
        <f>G12*E12</f>
        <v>19000</v>
      </c>
      <c r="I12" s="112"/>
      <c r="J12" s="114"/>
      <c r="K12" s="15"/>
    </row>
    <row r="13" spans="1:11" x14ac:dyDescent="0.25">
      <c r="A13" s="22"/>
      <c r="B13" s="65"/>
      <c r="C13" s="101"/>
      <c r="D13" s="108"/>
      <c r="E13" s="107"/>
      <c r="F13" s="109"/>
      <c r="G13" s="110"/>
      <c r="H13" s="111"/>
      <c r="I13" s="112"/>
      <c r="J13" s="114"/>
      <c r="K13" s="15"/>
    </row>
    <row r="14" spans="1:11" ht="39" x14ac:dyDescent="0.25">
      <c r="A14" s="22"/>
      <c r="B14" s="65"/>
      <c r="C14" s="102" t="s">
        <v>154</v>
      </c>
      <c r="D14" s="113"/>
      <c r="E14" s="107">
        <v>2160</v>
      </c>
      <c r="F14" s="109" t="s">
        <v>33</v>
      </c>
      <c r="G14" s="110">
        <v>83</v>
      </c>
      <c r="H14" s="111">
        <f>G14*E14</f>
        <v>179280</v>
      </c>
      <c r="I14" s="112"/>
      <c r="J14" s="106" t="s">
        <v>156</v>
      </c>
      <c r="K14" s="15"/>
    </row>
    <row r="15" spans="1:11" x14ac:dyDescent="0.25">
      <c r="A15" s="22"/>
      <c r="B15" s="65"/>
      <c r="C15" s="77"/>
      <c r="D15" s="113"/>
      <c r="E15" s="107"/>
      <c r="F15" s="109"/>
      <c r="G15" s="110"/>
      <c r="H15" s="111"/>
      <c r="I15" s="112"/>
      <c r="J15" s="114"/>
      <c r="K15" s="15"/>
    </row>
    <row r="16" spans="1:11" x14ac:dyDescent="0.25">
      <c r="A16" s="22"/>
      <c r="B16" s="65"/>
      <c r="C16" s="99" t="s">
        <v>157</v>
      </c>
      <c r="D16" s="113"/>
      <c r="E16" s="107"/>
      <c r="F16" s="109"/>
      <c r="G16" s="110"/>
      <c r="H16" s="111"/>
      <c r="I16" s="112"/>
      <c r="J16" s="114"/>
      <c r="K16" s="15"/>
    </row>
    <row r="17" spans="1:11" ht="77.25" x14ac:dyDescent="0.25">
      <c r="A17" s="22"/>
      <c r="B17" s="65"/>
      <c r="C17" s="102" t="s">
        <v>158</v>
      </c>
      <c r="D17" s="113"/>
      <c r="E17" s="107">
        <v>48</v>
      </c>
      <c r="F17" s="109" t="s">
        <v>27</v>
      </c>
      <c r="G17" s="110">
        <v>1675</v>
      </c>
      <c r="H17" s="111">
        <f>G17*E17</f>
        <v>80400</v>
      </c>
      <c r="I17" s="141"/>
      <c r="J17" s="114"/>
      <c r="K17" s="15"/>
    </row>
    <row r="18" spans="1:11" x14ac:dyDescent="0.25">
      <c r="A18" s="22"/>
      <c r="B18" s="65"/>
      <c r="C18" s="77"/>
      <c r="D18" s="113"/>
      <c r="E18" s="107"/>
      <c r="F18" s="109"/>
      <c r="G18" s="110"/>
      <c r="H18" s="111"/>
      <c r="I18" s="112"/>
      <c r="J18" s="114"/>
      <c r="K18" s="15"/>
    </row>
    <row r="19" spans="1:11" x14ac:dyDescent="0.25">
      <c r="A19" s="22"/>
      <c r="B19" s="65"/>
      <c r="C19" s="55"/>
      <c r="D19" s="115"/>
      <c r="E19" s="116"/>
      <c r="F19" s="112"/>
      <c r="G19" s="111"/>
      <c r="H19" s="133"/>
      <c r="I19" s="117"/>
      <c r="J19" s="114"/>
      <c r="K19" s="15"/>
    </row>
    <row r="20" spans="1:11" x14ac:dyDescent="0.25">
      <c r="A20" s="22"/>
      <c r="B20" s="65"/>
      <c r="C20" s="56"/>
      <c r="D20" s="118"/>
      <c r="E20" s="119"/>
      <c r="F20" s="109"/>
      <c r="G20" s="120"/>
      <c r="H20" s="120"/>
      <c r="I20" s="133">
        <f>SUM(H10,H12,H14,H17)</f>
        <v>284583.23300000001</v>
      </c>
      <c r="J20" s="122"/>
      <c r="K20" s="15"/>
    </row>
    <row r="21" spans="1:11" x14ac:dyDescent="0.25">
      <c r="A21" s="22"/>
      <c r="B21" s="65"/>
      <c r="C21" s="57"/>
      <c r="D21" s="118"/>
      <c r="E21" s="119"/>
      <c r="F21" s="109"/>
      <c r="G21" s="120"/>
      <c r="H21" s="120"/>
      <c r="I21" s="121"/>
      <c r="J21" s="122"/>
      <c r="K21" s="15"/>
    </row>
    <row r="22" spans="1:11" x14ac:dyDescent="0.25">
      <c r="A22" s="22"/>
      <c r="B22" s="65"/>
      <c r="C22" s="57"/>
      <c r="D22" s="118"/>
      <c r="E22" s="119"/>
      <c r="F22" s="109"/>
      <c r="G22" s="120"/>
      <c r="H22" s="120"/>
      <c r="I22" s="121"/>
      <c r="J22" s="122"/>
      <c r="K22" s="15"/>
    </row>
    <row r="23" spans="1:11" x14ac:dyDescent="0.25">
      <c r="A23" s="22"/>
      <c r="B23" s="65" t="s">
        <v>169</v>
      </c>
      <c r="C23" s="56" t="s">
        <v>170</v>
      </c>
      <c r="D23" s="118"/>
      <c r="E23" s="119"/>
      <c r="F23" s="109"/>
      <c r="G23" s="120"/>
      <c r="H23" s="120"/>
      <c r="I23" s="121"/>
      <c r="J23" s="122"/>
      <c r="K23" s="15"/>
    </row>
    <row r="24" spans="1:11" x14ac:dyDescent="0.25">
      <c r="A24" s="22"/>
      <c r="B24" s="65"/>
      <c r="C24" s="56" t="s">
        <v>171</v>
      </c>
      <c r="D24" s="118"/>
      <c r="E24" s="119"/>
      <c r="F24" s="109"/>
      <c r="G24" s="120"/>
      <c r="H24" s="120"/>
      <c r="I24" s="121"/>
      <c r="J24" s="122"/>
      <c r="K24" s="15"/>
    </row>
    <row r="25" spans="1:11" ht="63.75" x14ac:dyDescent="0.25">
      <c r="A25" s="22"/>
      <c r="B25" s="65"/>
      <c r="C25" s="57" t="s">
        <v>172</v>
      </c>
      <c r="D25" s="195"/>
      <c r="E25" s="107">
        <v>1181.73</v>
      </c>
      <c r="F25" s="109" t="s">
        <v>30</v>
      </c>
      <c r="G25" s="110">
        <v>96</v>
      </c>
      <c r="H25" s="196">
        <f>G25*E25</f>
        <v>113446.08</v>
      </c>
      <c r="I25" s="117"/>
      <c r="J25" s="114"/>
      <c r="K25" s="15"/>
    </row>
    <row r="26" spans="1:11" x14ac:dyDescent="0.25">
      <c r="A26" s="22"/>
      <c r="B26" s="65"/>
      <c r="C26" s="57"/>
      <c r="D26" s="195"/>
      <c r="E26" s="107"/>
      <c r="F26" s="109"/>
      <c r="G26" s="110"/>
      <c r="H26" s="110"/>
      <c r="I26" s="117"/>
      <c r="J26" s="114"/>
      <c r="K26" s="15"/>
    </row>
    <row r="27" spans="1:11" x14ac:dyDescent="0.25">
      <c r="A27" s="22"/>
      <c r="B27" s="65"/>
      <c r="C27" s="57"/>
      <c r="D27" s="195"/>
      <c r="E27" s="107"/>
      <c r="F27" s="109"/>
      <c r="G27" s="110"/>
      <c r="H27" s="110"/>
      <c r="I27" s="117"/>
      <c r="J27" s="114"/>
      <c r="K27" s="15"/>
    </row>
    <row r="28" spans="1:11" x14ac:dyDescent="0.25">
      <c r="A28" s="22"/>
      <c r="B28" s="65"/>
      <c r="C28" s="57"/>
      <c r="D28" s="195"/>
      <c r="E28" s="107"/>
      <c r="F28" s="109"/>
      <c r="G28" s="110"/>
      <c r="H28" s="110"/>
      <c r="I28" s="197">
        <f>SUM(H25)</f>
        <v>113446.08</v>
      </c>
      <c r="J28" s="114"/>
      <c r="K28" s="15"/>
    </row>
    <row r="29" spans="1:11" x14ac:dyDescent="0.25">
      <c r="A29" s="22"/>
      <c r="B29" s="65"/>
      <c r="C29" s="57"/>
      <c r="D29" s="118"/>
      <c r="E29" s="119"/>
      <c r="F29" s="109"/>
      <c r="G29" s="120"/>
      <c r="H29" s="120"/>
      <c r="I29" s="121"/>
      <c r="J29" s="122"/>
      <c r="K29" s="15"/>
    </row>
    <row r="30" spans="1:11" x14ac:dyDescent="0.25">
      <c r="A30" s="22"/>
      <c r="B30" s="65"/>
      <c r="C30" s="57"/>
      <c r="D30" s="118"/>
      <c r="E30" s="119"/>
      <c r="F30" s="109"/>
      <c r="G30" s="120"/>
      <c r="H30" s="120"/>
      <c r="I30" s="121"/>
      <c r="J30" s="122"/>
      <c r="K30" s="15"/>
    </row>
    <row r="31" spans="1:11" x14ac:dyDescent="0.25">
      <c r="A31" s="179"/>
      <c r="B31" s="179"/>
      <c r="C31" s="180"/>
      <c r="D31" s="181"/>
      <c r="E31" s="173"/>
      <c r="F31" s="174"/>
      <c r="G31" s="175"/>
      <c r="H31" s="177" t="s">
        <v>159</v>
      </c>
      <c r="I31" s="177">
        <f>SUM(I6:I30)</f>
        <v>398029.31300000002</v>
      </c>
      <c r="J31" s="169"/>
    </row>
    <row r="33" spans="7:9" x14ac:dyDescent="0.25">
      <c r="G33" s="85" t="s">
        <v>142</v>
      </c>
      <c r="H33" s="85">
        <f>SUM(H6:H30)</f>
        <v>398029.31300000002</v>
      </c>
      <c r="I33" s="85">
        <f>I31-H33</f>
        <v>0</v>
      </c>
    </row>
  </sheetData>
  <mergeCells count="1">
    <mergeCell ref="A4:B4"/>
  </mergeCells>
  <pageMargins left="0.7" right="0.7" top="0.75" bottom="0.75" header="0.3" footer="0.3"/>
  <pageSetup paperSize="9" scale="54" fitToHeight="0" orientation="portrait" horizontalDpi="300" verticalDpi="3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DB7073-5F73-49BC-8B59-EBD15B573CE4}">
  <sheetPr>
    <pageSetUpPr fitToPage="1"/>
  </sheetPr>
  <dimension ref="A1:K101"/>
  <sheetViews>
    <sheetView view="pageBreakPreview" zoomScale="85" zoomScaleNormal="85" zoomScaleSheetLayoutView="85" workbookViewId="0">
      <pane ySplit="4" topLeftCell="A5" activePane="bottomLeft" state="frozen"/>
      <selection pane="bottomLeft"/>
    </sheetView>
  </sheetViews>
  <sheetFormatPr defaultRowHeight="15" x14ac:dyDescent="0.25"/>
  <cols>
    <col min="1" max="1" width="2" style="70" bestFit="1" customWidth="1"/>
    <col min="2" max="2" width="5.140625" style="70" bestFit="1" customWidth="1"/>
    <col min="3" max="3" width="49" style="74" customWidth="1"/>
    <col min="4" max="4" width="7.42578125" customWidth="1"/>
    <col min="5" max="5" width="7.42578125" style="78" bestFit="1" customWidth="1"/>
    <col min="6" max="6" width="8.28515625" customWidth="1"/>
    <col min="7" max="7" width="14.7109375" style="85" customWidth="1"/>
    <col min="8" max="8" width="18" style="85" customWidth="1"/>
    <col min="9" max="9" width="16.42578125" customWidth="1"/>
    <col min="10" max="10" width="35.7109375" customWidth="1"/>
    <col min="11" max="11" width="1.28515625" customWidth="1"/>
  </cols>
  <sheetData>
    <row r="1" spans="1:11" x14ac:dyDescent="0.25">
      <c r="A1" s="67"/>
      <c r="B1" s="67"/>
    </row>
    <row r="2" spans="1:11" x14ac:dyDescent="0.25">
      <c r="A2" s="71"/>
      <c r="B2" s="68"/>
      <c r="C2" s="4"/>
      <c r="D2" s="4"/>
      <c r="E2" s="79"/>
      <c r="F2" s="3"/>
      <c r="G2" s="86"/>
      <c r="H2" s="86"/>
      <c r="I2" s="5"/>
      <c r="J2" s="6"/>
      <c r="K2" s="14"/>
    </row>
    <row r="3" spans="1:11" x14ac:dyDescent="0.25">
      <c r="A3" s="71"/>
      <c r="B3" s="68"/>
      <c r="C3" s="3"/>
      <c r="D3" s="3"/>
      <c r="E3" s="79"/>
      <c r="F3" s="3"/>
      <c r="G3" s="86"/>
      <c r="H3" s="86"/>
      <c r="I3" s="5"/>
      <c r="J3" s="6"/>
      <c r="K3" s="14"/>
    </row>
    <row r="4" spans="1:11" ht="15" customHeight="1" x14ac:dyDescent="0.25">
      <c r="A4" s="281" t="s">
        <v>16</v>
      </c>
      <c r="B4" s="281"/>
      <c r="C4" s="75" t="s">
        <v>17</v>
      </c>
      <c r="D4" s="61"/>
      <c r="E4" s="80" t="s">
        <v>37</v>
      </c>
      <c r="F4" s="16" t="s">
        <v>36</v>
      </c>
      <c r="G4" s="87" t="s">
        <v>18</v>
      </c>
      <c r="H4" s="87" t="s">
        <v>19</v>
      </c>
      <c r="I4" s="16" t="s">
        <v>20</v>
      </c>
      <c r="J4" s="16" t="s">
        <v>21</v>
      </c>
      <c r="K4" s="15"/>
    </row>
    <row r="5" spans="1:11" x14ac:dyDescent="0.25">
      <c r="A5" s="22"/>
      <c r="B5" s="149"/>
      <c r="C5" s="76"/>
      <c r="D5" s="60"/>
      <c r="E5" s="81"/>
      <c r="F5" s="10"/>
      <c r="G5" s="88" t="s">
        <v>22</v>
      </c>
      <c r="H5" s="88" t="s">
        <v>22</v>
      </c>
      <c r="I5" s="24" t="s">
        <v>22</v>
      </c>
      <c r="J5" s="8"/>
      <c r="K5" s="15"/>
    </row>
    <row r="6" spans="1:11" ht="15.75" x14ac:dyDescent="0.25">
      <c r="A6" s="72">
        <v>2</v>
      </c>
      <c r="B6" s="149"/>
      <c r="C6" s="29" t="s">
        <v>83</v>
      </c>
      <c r="D6" s="60"/>
      <c r="E6" s="81"/>
      <c r="F6" s="10"/>
      <c r="G6" s="89"/>
      <c r="H6" s="89"/>
      <c r="I6" s="7"/>
      <c r="J6" s="8"/>
      <c r="K6" s="15"/>
    </row>
    <row r="7" spans="1:11" x14ac:dyDescent="0.25">
      <c r="A7" s="72"/>
      <c r="B7" s="149"/>
      <c r="D7" s="60"/>
      <c r="E7" s="81"/>
      <c r="F7" s="10"/>
      <c r="G7" s="89"/>
      <c r="H7" s="89"/>
      <c r="I7" s="7"/>
      <c r="J7" s="8"/>
      <c r="K7" s="15"/>
    </row>
    <row r="8" spans="1:11" x14ac:dyDescent="0.25">
      <c r="A8" s="72"/>
      <c r="B8" s="149" t="s">
        <v>124</v>
      </c>
      <c r="C8" s="100" t="s">
        <v>127</v>
      </c>
      <c r="D8" s="60"/>
      <c r="E8" s="81"/>
      <c r="F8" s="10"/>
      <c r="G8" s="89"/>
      <c r="H8" s="89"/>
      <c r="I8" s="7"/>
      <c r="J8" s="8"/>
      <c r="K8" s="15"/>
    </row>
    <row r="9" spans="1:11" ht="26.25" x14ac:dyDescent="0.25">
      <c r="A9" s="73"/>
      <c r="B9" s="142"/>
      <c r="C9" s="98" t="s">
        <v>128</v>
      </c>
      <c r="D9" s="25"/>
      <c r="E9" s="116">
        <v>126.456</v>
      </c>
      <c r="F9" s="158" t="s">
        <v>130</v>
      </c>
      <c r="G9" s="110">
        <v>2000</v>
      </c>
      <c r="H9" s="111">
        <f>G9*E9</f>
        <v>252912</v>
      </c>
      <c r="I9" s="112"/>
      <c r="J9" s="132" t="s">
        <v>131</v>
      </c>
      <c r="K9" s="15"/>
    </row>
    <row r="10" spans="1:11" x14ac:dyDescent="0.25">
      <c r="A10" s="73"/>
      <c r="B10" s="142"/>
      <c r="C10" s="98"/>
      <c r="D10" s="25"/>
      <c r="E10" s="116"/>
      <c r="F10" s="158"/>
      <c r="G10" s="110"/>
      <c r="H10" s="159"/>
      <c r="I10" s="112"/>
      <c r="J10" s="114"/>
      <c r="K10" s="15"/>
    </row>
    <row r="11" spans="1:11" ht="26.25" x14ac:dyDescent="0.25">
      <c r="A11" s="73"/>
      <c r="B11" s="142"/>
      <c r="C11" s="98" t="s">
        <v>129</v>
      </c>
      <c r="D11" s="25"/>
      <c r="E11" s="116">
        <v>30.412800000000004</v>
      </c>
      <c r="F11" s="158" t="s">
        <v>130</v>
      </c>
      <c r="G11" s="110">
        <v>2000</v>
      </c>
      <c r="H11" s="111">
        <f>G11*E11</f>
        <v>60825.600000000006</v>
      </c>
      <c r="I11" s="112"/>
      <c r="J11" s="132" t="s">
        <v>131</v>
      </c>
      <c r="K11" s="15"/>
    </row>
    <row r="12" spans="1:11" x14ac:dyDescent="0.25">
      <c r="A12" s="73"/>
      <c r="B12" s="142"/>
      <c r="C12" s="98"/>
      <c r="D12" s="25"/>
      <c r="E12" s="116"/>
      <c r="F12" s="158"/>
      <c r="G12" s="159"/>
      <c r="H12" s="159"/>
      <c r="I12" s="112"/>
      <c r="J12" s="114"/>
      <c r="K12" s="15"/>
    </row>
    <row r="13" spans="1:11" x14ac:dyDescent="0.25">
      <c r="A13" s="73"/>
      <c r="B13" s="142"/>
      <c r="C13" s="98"/>
      <c r="D13" s="25"/>
      <c r="E13" s="82"/>
      <c r="F13" s="11"/>
      <c r="G13" s="90"/>
      <c r="H13" s="90"/>
      <c r="I13" s="11"/>
      <c r="J13" s="20"/>
      <c r="K13" s="15"/>
    </row>
    <row r="14" spans="1:11" x14ac:dyDescent="0.25">
      <c r="A14" s="73"/>
      <c r="B14" s="142"/>
      <c r="C14" s="98"/>
      <c r="D14" s="25"/>
      <c r="E14" s="82"/>
      <c r="F14" s="11"/>
      <c r="G14" s="90"/>
      <c r="H14" s="90"/>
      <c r="I14" s="103">
        <f>SUM(H9,H11)</f>
        <v>313737.59999999998</v>
      </c>
      <c r="J14" s="20"/>
      <c r="K14" s="15"/>
    </row>
    <row r="15" spans="1:11" x14ac:dyDescent="0.25">
      <c r="A15" s="73"/>
      <c r="B15" s="142"/>
      <c r="C15" s="98"/>
      <c r="D15" s="25"/>
      <c r="E15" s="82"/>
      <c r="F15" s="11"/>
      <c r="G15" s="90"/>
      <c r="H15" s="90"/>
      <c r="I15" s="11"/>
      <c r="J15" s="20"/>
      <c r="K15" s="15"/>
    </row>
    <row r="16" spans="1:11" x14ac:dyDescent="0.25">
      <c r="A16" s="73"/>
      <c r="B16" s="142"/>
      <c r="C16" s="98"/>
      <c r="D16" s="25"/>
      <c r="E16" s="82"/>
      <c r="F16" s="11"/>
      <c r="G16" s="90"/>
      <c r="H16" s="90"/>
      <c r="I16" s="11"/>
      <c r="J16" s="20"/>
      <c r="K16" s="15"/>
    </row>
    <row r="17" spans="1:11" x14ac:dyDescent="0.25">
      <c r="A17" s="22"/>
      <c r="B17" s="142" t="s">
        <v>124</v>
      </c>
      <c r="C17" s="100" t="s">
        <v>84</v>
      </c>
      <c r="D17" s="26"/>
      <c r="E17" s="45"/>
      <c r="F17" s="12"/>
      <c r="G17" s="44"/>
      <c r="H17" s="94"/>
      <c r="I17" s="11"/>
      <c r="J17" s="20"/>
      <c r="K17" s="15"/>
    </row>
    <row r="18" spans="1:11" x14ac:dyDescent="0.25">
      <c r="A18" s="22"/>
      <c r="B18" s="142"/>
      <c r="C18" s="99" t="s">
        <v>125</v>
      </c>
      <c r="D18" s="26"/>
      <c r="E18" s="45"/>
      <c r="F18" s="12"/>
      <c r="G18" s="44"/>
      <c r="H18" s="94"/>
      <c r="I18" s="11"/>
      <c r="J18" s="20"/>
      <c r="K18" s="15"/>
    </row>
    <row r="19" spans="1:11" ht="64.5" x14ac:dyDescent="0.25">
      <c r="A19" s="22"/>
      <c r="B19" s="142"/>
      <c r="C19" s="102" t="s">
        <v>126</v>
      </c>
      <c r="D19" s="26"/>
      <c r="E19" s="107">
        <v>3955.24</v>
      </c>
      <c r="F19" s="109" t="s">
        <v>30</v>
      </c>
      <c r="G19" s="110">
        <v>95</v>
      </c>
      <c r="H19" s="111">
        <f>(G19*E19)*4</f>
        <v>1502991.2</v>
      </c>
      <c r="I19" s="112"/>
      <c r="J19" s="114"/>
      <c r="K19" s="15"/>
    </row>
    <row r="20" spans="1:11" x14ac:dyDescent="0.25">
      <c r="A20" s="22"/>
      <c r="B20" s="142"/>
      <c r="C20" s="99"/>
      <c r="D20" s="26"/>
      <c r="E20" s="107"/>
      <c r="F20" s="109"/>
      <c r="G20" s="110"/>
      <c r="H20" s="111"/>
      <c r="I20" s="112"/>
      <c r="J20" s="114"/>
      <c r="K20" s="15"/>
    </row>
    <row r="21" spans="1:11" x14ac:dyDescent="0.25">
      <c r="A21" s="22"/>
      <c r="B21" s="142"/>
      <c r="C21" s="99"/>
      <c r="D21" s="26"/>
      <c r="E21" s="107"/>
      <c r="F21" s="109"/>
      <c r="G21" s="110"/>
      <c r="H21" s="111"/>
      <c r="I21" s="112"/>
      <c r="J21" s="114"/>
      <c r="K21" s="15"/>
    </row>
    <row r="22" spans="1:11" x14ac:dyDescent="0.25">
      <c r="A22" s="22"/>
      <c r="B22" s="142"/>
      <c r="C22" s="99"/>
      <c r="D22" s="26"/>
      <c r="E22" s="107"/>
      <c r="F22" s="109"/>
      <c r="G22" s="110"/>
      <c r="H22" s="111"/>
      <c r="I22" s="133">
        <f>SUM(H19)</f>
        <v>1502991.2</v>
      </c>
      <c r="J22" s="114"/>
      <c r="K22" s="15"/>
    </row>
    <row r="23" spans="1:11" x14ac:dyDescent="0.25">
      <c r="A23" s="22"/>
      <c r="B23" s="142"/>
      <c r="C23" s="99"/>
      <c r="D23" s="26"/>
      <c r="E23" s="107"/>
      <c r="F23" s="109"/>
      <c r="G23" s="110"/>
      <c r="H23" s="111"/>
      <c r="I23" s="112"/>
      <c r="J23" s="114"/>
      <c r="K23" s="15"/>
    </row>
    <row r="24" spans="1:11" x14ac:dyDescent="0.25">
      <c r="A24" s="22"/>
      <c r="B24" s="142"/>
      <c r="C24" s="99"/>
      <c r="D24" s="26"/>
      <c r="E24" s="107"/>
      <c r="F24" s="109"/>
      <c r="G24" s="110"/>
      <c r="H24" s="111"/>
      <c r="I24" s="112"/>
      <c r="J24" s="114"/>
      <c r="K24" s="15"/>
    </row>
    <row r="25" spans="1:11" x14ac:dyDescent="0.25">
      <c r="A25" s="22"/>
      <c r="B25" s="142" t="s">
        <v>120</v>
      </c>
      <c r="C25" s="100" t="s">
        <v>121</v>
      </c>
      <c r="D25" s="21"/>
      <c r="E25" s="45"/>
      <c r="F25" s="12"/>
      <c r="G25" s="44"/>
      <c r="H25" s="94"/>
      <c r="I25" s="11"/>
      <c r="J25" s="20"/>
      <c r="K25" s="15"/>
    </row>
    <row r="26" spans="1:11" x14ac:dyDescent="0.25">
      <c r="A26" s="22"/>
      <c r="B26" s="142"/>
      <c r="C26" s="99" t="s">
        <v>122</v>
      </c>
      <c r="D26" s="21"/>
      <c r="E26" s="107"/>
      <c r="F26" s="109"/>
      <c r="G26" s="110"/>
      <c r="H26" s="111"/>
      <c r="I26" s="112"/>
      <c r="J26" s="114"/>
      <c r="K26" s="15"/>
    </row>
    <row r="27" spans="1:11" ht="39" x14ac:dyDescent="0.25">
      <c r="A27" s="22"/>
      <c r="B27" s="142"/>
      <c r="C27" s="102" t="s">
        <v>123</v>
      </c>
      <c r="D27" s="21"/>
      <c r="E27" s="107">
        <v>988.81</v>
      </c>
      <c r="F27" s="109" t="s">
        <v>30</v>
      </c>
      <c r="G27" s="110">
        <v>77</v>
      </c>
      <c r="H27" s="111">
        <f>(G27*E27)*3</f>
        <v>228415.11</v>
      </c>
      <c r="I27" s="112"/>
      <c r="J27" s="114"/>
      <c r="K27" s="15"/>
    </row>
    <row r="28" spans="1:11" x14ac:dyDescent="0.25">
      <c r="A28" s="22"/>
      <c r="B28" s="142"/>
      <c r="C28" s="99"/>
      <c r="D28" s="21"/>
      <c r="E28" s="107"/>
      <c r="F28" s="109"/>
      <c r="G28" s="110"/>
      <c r="H28" s="111"/>
      <c r="I28" s="112"/>
      <c r="J28" s="114"/>
      <c r="K28" s="15"/>
    </row>
    <row r="29" spans="1:11" x14ac:dyDescent="0.25">
      <c r="A29" s="22"/>
      <c r="B29" s="142"/>
      <c r="C29" s="99"/>
      <c r="D29" s="21"/>
      <c r="E29" s="107"/>
      <c r="F29" s="109"/>
      <c r="G29" s="110"/>
      <c r="H29" s="111"/>
      <c r="I29" s="112"/>
      <c r="J29" s="114"/>
      <c r="K29" s="15"/>
    </row>
    <row r="30" spans="1:11" x14ac:dyDescent="0.25">
      <c r="A30" s="22"/>
      <c r="B30" s="142"/>
      <c r="C30" s="99"/>
      <c r="D30" s="21"/>
      <c r="E30" s="107"/>
      <c r="F30" s="109"/>
      <c r="G30" s="110"/>
      <c r="H30" s="111"/>
      <c r="I30" s="133">
        <f>SUM(H27)</f>
        <v>228415.11</v>
      </c>
      <c r="J30" s="114"/>
      <c r="K30" s="15"/>
    </row>
    <row r="31" spans="1:11" x14ac:dyDescent="0.25">
      <c r="A31" s="22"/>
      <c r="B31" s="142"/>
      <c r="C31" s="99"/>
      <c r="D31" s="21"/>
      <c r="E31" s="107"/>
      <c r="F31" s="109"/>
      <c r="G31" s="110"/>
      <c r="H31" s="111"/>
      <c r="I31" s="112"/>
      <c r="J31" s="114"/>
      <c r="K31" s="15"/>
    </row>
    <row r="32" spans="1:11" x14ac:dyDescent="0.25">
      <c r="A32" s="22"/>
      <c r="B32" s="142"/>
      <c r="C32" s="102"/>
      <c r="D32" s="21"/>
      <c r="E32" s="107"/>
      <c r="F32" s="109"/>
      <c r="G32" s="110"/>
      <c r="H32" s="111"/>
      <c r="I32" s="112"/>
      <c r="J32" s="114"/>
      <c r="K32" s="15"/>
    </row>
    <row r="33" spans="1:11" x14ac:dyDescent="0.25">
      <c r="A33" s="22"/>
      <c r="B33" s="142" t="s">
        <v>116</v>
      </c>
      <c r="C33" s="100" t="s">
        <v>85</v>
      </c>
      <c r="D33" s="21"/>
      <c r="E33" s="107"/>
      <c r="F33" s="109"/>
      <c r="G33" s="110"/>
      <c r="H33" s="111"/>
      <c r="I33" s="112"/>
      <c r="J33" s="114"/>
      <c r="K33" s="15"/>
    </row>
    <row r="34" spans="1:11" x14ac:dyDescent="0.25">
      <c r="A34" s="22"/>
      <c r="B34" s="142"/>
      <c r="C34" s="99" t="s">
        <v>117</v>
      </c>
      <c r="D34" s="21"/>
      <c r="E34" s="107"/>
      <c r="F34" s="109"/>
      <c r="G34" s="110"/>
      <c r="H34" s="111"/>
      <c r="I34" s="112"/>
      <c r="J34" s="114"/>
      <c r="K34" s="15"/>
    </row>
    <row r="35" spans="1:11" ht="39" x14ac:dyDescent="0.25">
      <c r="A35" s="22"/>
      <c r="B35" s="142"/>
      <c r="C35" s="102" t="s">
        <v>118</v>
      </c>
      <c r="D35" s="21"/>
      <c r="E35" s="107">
        <v>4</v>
      </c>
      <c r="F35" s="109" t="s">
        <v>27</v>
      </c>
      <c r="G35" s="110">
        <v>9700</v>
      </c>
      <c r="H35" s="111">
        <f>(G35*E35)*3</f>
        <v>116400</v>
      </c>
      <c r="I35" s="112"/>
      <c r="J35" s="132" t="s">
        <v>119</v>
      </c>
      <c r="K35" s="15"/>
    </row>
    <row r="36" spans="1:11" x14ac:dyDescent="0.25">
      <c r="A36" s="22"/>
      <c r="B36" s="142"/>
      <c r="C36" s="77"/>
      <c r="D36" s="21"/>
      <c r="E36" s="107"/>
      <c r="F36" s="109"/>
      <c r="G36" s="110"/>
      <c r="H36" s="111"/>
      <c r="I36" s="112"/>
      <c r="J36" s="114"/>
      <c r="K36" s="15"/>
    </row>
    <row r="37" spans="1:11" x14ac:dyDescent="0.25">
      <c r="A37" s="22"/>
      <c r="B37" s="142"/>
      <c r="C37" s="77"/>
      <c r="D37" s="21"/>
      <c r="E37" s="107"/>
      <c r="F37" s="109"/>
      <c r="G37" s="110"/>
      <c r="H37" s="111"/>
      <c r="I37" s="112"/>
      <c r="J37" s="114"/>
      <c r="K37" s="15"/>
    </row>
    <row r="38" spans="1:11" x14ac:dyDescent="0.25">
      <c r="A38" s="22"/>
      <c r="B38" s="142"/>
      <c r="C38" s="77"/>
      <c r="D38" s="21"/>
      <c r="E38" s="107"/>
      <c r="F38" s="109"/>
      <c r="G38" s="110"/>
      <c r="H38" s="111"/>
      <c r="I38" s="133">
        <f>SUM(H35)</f>
        <v>116400</v>
      </c>
      <c r="J38" s="114"/>
      <c r="K38" s="15"/>
    </row>
    <row r="39" spans="1:11" x14ac:dyDescent="0.25">
      <c r="A39" s="22"/>
      <c r="B39" s="142"/>
      <c r="C39" s="77"/>
      <c r="D39" s="21"/>
      <c r="E39" s="107"/>
      <c r="F39" s="109"/>
      <c r="G39" s="110"/>
      <c r="H39" s="111"/>
      <c r="I39" s="112"/>
      <c r="J39" s="114"/>
      <c r="K39" s="15"/>
    </row>
    <row r="40" spans="1:11" x14ac:dyDescent="0.25">
      <c r="A40" s="22"/>
      <c r="B40" s="142"/>
      <c r="C40" s="55"/>
      <c r="D40" s="46"/>
      <c r="E40" s="116"/>
      <c r="F40" s="112"/>
      <c r="G40" s="111"/>
      <c r="H40" s="133"/>
      <c r="I40" s="117"/>
      <c r="J40" s="114"/>
      <c r="K40" s="15"/>
    </row>
    <row r="41" spans="1:11" x14ac:dyDescent="0.25">
      <c r="A41" s="22"/>
      <c r="B41" s="142" t="s">
        <v>107</v>
      </c>
      <c r="C41" s="100" t="s">
        <v>108</v>
      </c>
      <c r="D41" s="47"/>
      <c r="E41" s="119"/>
      <c r="F41" s="109"/>
      <c r="G41" s="120"/>
      <c r="H41" s="120"/>
      <c r="I41" s="121"/>
      <c r="J41" s="122"/>
      <c r="K41" s="15"/>
    </row>
    <row r="42" spans="1:11" x14ac:dyDescent="0.25">
      <c r="A42" s="22"/>
      <c r="B42" s="142"/>
      <c r="C42" s="56" t="s">
        <v>109</v>
      </c>
      <c r="D42" s="47"/>
      <c r="E42" s="119"/>
      <c r="F42" s="109"/>
      <c r="G42" s="120"/>
      <c r="H42" s="120"/>
      <c r="I42" s="121"/>
      <c r="J42" s="122"/>
      <c r="K42" s="15"/>
    </row>
    <row r="43" spans="1:11" ht="51" x14ac:dyDescent="0.25">
      <c r="A43" s="22"/>
      <c r="B43" s="142"/>
      <c r="C43" s="57" t="s">
        <v>110</v>
      </c>
      <c r="D43" s="47"/>
      <c r="E43" s="119">
        <v>2545.79</v>
      </c>
      <c r="F43" s="109" t="s">
        <v>30</v>
      </c>
      <c r="G43" s="120">
        <v>165</v>
      </c>
      <c r="H43" s="120">
        <f>G43*E43</f>
        <v>420055.35</v>
      </c>
      <c r="I43" s="121"/>
      <c r="J43" s="122"/>
      <c r="K43" s="15"/>
    </row>
    <row r="44" spans="1:11" x14ac:dyDescent="0.25">
      <c r="A44" s="22"/>
      <c r="B44" s="142"/>
      <c r="C44" s="57"/>
      <c r="D44" s="47"/>
      <c r="E44" s="119"/>
      <c r="F44" s="109"/>
      <c r="G44" s="120"/>
      <c r="H44" s="120"/>
      <c r="I44" s="121"/>
      <c r="J44" s="122"/>
      <c r="K44" s="15"/>
    </row>
    <row r="45" spans="1:11" x14ac:dyDescent="0.25">
      <c r="A45" s="22"/>
      <c r="B45" s="142"/>
      <c r="C45" s="56" t="s">
        <v>111</v>
      </c>
      <c r="D45" s="47"/>
      <c r="E45" s="119"/>
      <c r="F45" s="109"/>
      <c r="G45" s="120"/>
      <c r="H45" s="120"/>
      <c r="I45" s="121"/>
      <c r="J45" s="122"/>
      <c r="K45" s="15"/>
    </row>
    <row r="46" spans="1:11" ht="38.25" x14ac:dyDescent="0.25">
      <c r="A46" s="22"/>
      <c r="B46" s="142"/>
      <c r="C46" s="57" t="s">
        <v>112</v>
      </c>
      <c r="D46" s="47"/>
      <c r="E46" s="119">
        <v>773.81</v>
      </c>
      <c r="F46" s="109" t="s">
        <v>30</v>
      </c>
      <c r="G46" s="120">
        <v>1100</v>
      </c>
      <c r="H46" s="120">
        <f>G46*E46</f>
        <v>851190.99999999988</v>
      </c>
      <c r="I46" s="121"/>
      <c r="J46" s="122"/>
      <c r="K46" s="15"/>
    </row>
    <row r="47" spans="1:11" x14ac:dyDescent="0.25">
      <c r="A47" s="22"/>
      <c r="B47" s="142"/>
      <c r="C47" s="57"/>
      <c r="D47" s="47"/>
      <c r="E47" s="119"/>
      <c r="F47" s="109"/>
      <c r="G47" s="120"/>
      <c r="H47" s="120"/>
      <c r="I47" s="121"/>
      <c r="J47" s="122"/>
      <c r="K47" s="15"/>
    </row>
    <row r="48" spans="1:11" x14ac:dyDescent="0.25">
      <c r="A48" s="22"/>
      <c r="B48" s="142" t="s">
        <v>113</v>
      </c>
      <c r="C48" s="56" t="s">
        <v>114</v>
      </c>
      <c r="D48" s="47"/>
      <c r="E48" s="119"/>
      <c r="F48" s="109"/>
      <c r="G48" s="120"/>
      <c r="H48" s="120"/>
      <c r="I48" s="121"/>
      <c r="J48" s="122"/>
      <c r="K48" s="15"/>
    </row>
    <row r="49" spans="1:11" ht="25.5" x14ac:dyDescent="0.25">
      <c r="A49" s="22"/>
      <c r="B49" s="142"/>
      <c r="C49" s="57" t="s">
        <v>115</v>
      </c>
      <c r="D49" s="47"/>
      <c r="E49" s="119">
        <v>308.66000000000003</v>
      </c>
      <c r="F49" s="109" t="s">
        <v>30</v>
      </c>
      <c r="G49" s="120">
        <v>55</v>
      </c>
      <c r="H49" s="120">
        <f>G49*E49</f>
        <v>16976.300000000003</v>
      </c>
      <c r="I49" s="121"/>
      <c r="J49" s="122"/>
      <c r="K49" s="15"/>
    </row>
    <row r="50" spans="1:11" x14ac:dyDescent="0.25">
      <c r="A50" s="22"/>
      <c r="B50" s="142"/>
      <c r="C50" s="57"/>
      <c r="D50" s="47"/>
      <c r="E50" s="119"/>
      <c r="F50" s="109"/>
      <c r="G50" s="120"/>
      <c r="H50" s="120"/>
      <c r="I50" s="121"/>
      <c r="J50" s="122"/>
      <c r="K50" s="15"/>
    </row>
    <row r="51" spans="1:11" ht="63.75" x14ac:dyDescent="0.25">
      <c r="A51" s="22"/>
      <c r="B51" s="142"/>
      <c r="C51" s="57" t="s">
        <v>148</v>
      </c>
      <c r="D51" s="47"/>
      <c r="E51" s="119">
        <v>280.27</v>
      </c>
      <c r="F51" s="109" t="s">
        <v>30</v>
      </c>
      <c r="G51" s="120">
        <v>250</v>
      </c>
      <c r="H51" s="120">
        <f>G51*E51</f>
        <v>70067.5</v>
      </c>
      <c r="I51" s="121"/>
      <c r="J51" s="122"/>
      <c r="K51" s="15"/>
    </row>
    <row r="52" spans="1:11" x14ac:dyDescent="0.25">
      <c r="A52" s="22"/>
      <c r="B52" s="142"/>
      <c r="C52" s="57"/>
      <c r="D52" s="47"/>
      <c r="E52" s="119"/>
      <c r="F52" s="109"/>
      <c r="G52" s="120"/>
      <c r="H52" s="120"/>
      <c r="I52" s="121"/>
      <c r="J52" s="122"/>
      <c r="K52" s="15"/>
    </row>
    <row r="53" spans="1:11" x14ac:dyDescent="0.25">
      <c r="A53" s="22"/>
      <c r="B53" s="142"/>
      <c r="C53" s="57"/>
      <c r="D53" s="47"/>
      <c r="E53" s="119"/>
      <c r="F53" s="109"/>
      <c r="G53" s="120"/>
      <c r="H53" s="120"/>
      <c r="I53" s="121"/>
      <c r="J53" s="122"/>
      <c r="K53" s="15"/>
    </row>
    <row r="54" spans="1:11" x14ac:dyDescent="0.25">
      <c r="A54" s="22"/>
      <c r="B54" s="142"/>
      <c r="C54" s="57"/>
      <c r="D54" s="47"/>
      <c r="E54" s="119"/>
      <c r="F54" s="109"/>
      <c r="G54" s="120"/>
      <c r="H54" s="120"/>
      <c r="I54" s="124">
        <f>SUM(H43,H46,H49,H51)</f>
        <v>1358290.15</v>
      </c>
      <c r="J54" s="122"/>
      <c r="K54" s="15"/>
    </row>
    <row r="55" spans="1:11" x14ac:dyDescent="0.25">
      <c r="A55" s="22"/>
      <c r="B55" s="142"/>
      <c r="C55" s="57"/>
      <c r="D55" s="47"/>
      <c r="E55" s="119"/>
      <c r="F55" s="109"/>
      <c r="G55" s="120"/>
      <c r="H55" s="120"/>
      <c r="I55" s="121"/>
      <c r="J55" s="122"/>
      <c r="K55" s="15"/>
    </row>
    <row r="56" spans="1:11" x14ac:dyDescent="0.25">
      <c r="A56" s="22"/>
      <c r="B56" s="142"/>
      <c r="C56" s="57"/>
      <c r="D56" s="47"/>
      <c r="E56" s="119"/>
      <c r="F56" s="109"/>
      <c r="G56" s="120"/>
      <c r="H56" s="120"/>
      <c r="I56" s="121"/>
      <c r="J56" s="122"/>
      <c r="K56" s="15"/>
    </row>
    <row r="57" spans="1:11" x14ac:dyDescent="0.25">
      <c r="A57" s="22"/>
      <c r="B57" s="142" t="s">
        <v>103</v>
      </c>
      <c r="C57" s="100" t="s">
        <v>105</v>
      </c>
      <c r="D57" s="47"/>
      <c r="E57" s="119"/>
      <c r="F57" s="109"/>
      <c r="G57" s="120"/>
      <c r="H57" s="120"/>
      <c r="I57" s="124"/>
      <c r="J57" s="122"/>
      <c r="K57" s="15"/>
    </row>
    <row r="58" spans="1:11" ht="38.25" x14ac:dyDescent="0.25">
      <c r="A58" s="22"/>
      <c r="B58" s="142"/>
      <c r="C58" s="57" t="s">
        <v>106</v>
      </c>
      <c r="D58" s="47"/>
      <c r="E58" s="119">
        <v>188.65</v>
      </c>
      <c r="F58" s="109" t="s">
        <v>30</v>
      </c>
      <c r="G58" s="120">
        <v>260</v>
      </c>
      <c r="H58" s="120">
        <f>G58*E58</f>
        <v>49049</v>
      </c>
      <c r="I58" s="124"/>
      <c r="J58" s="122"/>
      <c r="K58" s="15"/>
    </row>
    <row r="59" spans="1:11" x14ac:dyDescent="0.25">
      <c r="A59" s="22"/>
      <c r="B59" s="142"/>
      <c r="C59" s="57"/>
      <c r="D59" s="47"/>
      <c r="E59" s="83"/>
      <c r="F59" s="48"/>
      <c r="G59" s="91"/>
      <c r="H59" s="91"/>
      <c r="I59" s="95"/>
      <c r="J59" s="50"/>
      <c r="K59" s="15"/>
    </row>
    <row r="60" spans="1:11" x14ac:dyDescent="0.25">
      <c r="A60" s="22"/>
      <c r="B60" s="142"/>
      <c r="C60" s="57"/>
      <c r="D60" s="47"/>
      <c r="E60" s="83"/>
      <c r="F60" s="48"/>
      <c r="G60" s="91"/>
      <c r="H60" s="91"/>
      <c r="I60" s="95"/>
      <c r="J60" s="50"/>
      <c r="K60" s="15"/>
    </row>
    <row r="61" spans="1:11" x14ac:dyDescent="0.25">
      <c r="A61" s="22"/>
      <c r="B61" s="142"/>
      <c r="C61" s="57"/>
      <c r="D61" s="47"/>
      <c r="E61" s="83"/>
      <c r="F61" s="48"/>
      <c r="G61" s="91"/>
      <c r="H61" s="91"/>
      <c r="I61" s="95">
        <f>SUM(H58)</f>
        <v>49049</v>
      </c>
      <c r="J61" s="50"/>
      <c r="K61" s="15"/>
    </row>
    <row r="62" spans="1:11" x14ac:dyDescent="0.25">
      <c r="A62" s="22"/>
      <c r="B62" s="142"/>
      <c r="C62" s="57"/>
      <c r="D62" s="47"/>
      <c r="E62" s="83"/>
      <c r="F62" s="48"/>
      <c r="G62" s="91"/>
      <c r="H62" s="91"/>
      <c r="I62" s="95"/>
      <c r="J62" s="50"/>
      <c r="K62" s="15"/>
    </row>
    <row r="63" spans="1:11" x14ac:dyDescent="0.25">
      <c r="A63" s="22"/>
      <c r="B63" s="142"/>
      <c r="C63" s="57"/>
      <c r="D63" s="47"/>
      <c r="E63" s="83"/>
      <c r="F63" s="48"/>
      <c r="G63" s="91"/>
      <c r="H63" s="91"/>
      <c r="I63" s="95"/>
      <c r="J63" s="50"/>
      <c r="K63" s="15"/>
    </row>
    <row r="64" spans="1:11" x14ac:dyDescent="0.25">
      <c r="A64" s="22"/>
      <c r="B64" s="142" t="s">
        <v>97</v>
      </c>
      <c r="C64" s="100" t="s">
        <v>104</v>
      </c>
      <c r="D64" s="47"/>
      <c r="E64" s="83"/>
      <c r="F64" s="48"/>
      <c r="G64" s="91"/>
      <c r="H64" s="91"/>
      <c r="I64" s="49"/>
      <c r="J64" s="50"/>
      <c r="K64" s="15"/>
    </row>
    <row r="65" spans="1:11" x14ac:dyDescent="0.25">
      <c r="A65" s="22"/>
      <c r="B65" s="142"/>
      <c r="C65" s="55" t="s">
        <v>98</v>
      </c>
      <c r="D65" s="47"/>
      <c r="E65" s="83"/>
      <c r="F65" s="48"/>
      <c r="G65" s="91"/>
      <c r="H65" s="91"/>
      <c r="I65" s="49"/>
      <c r="J65" s="50"/>
      <c r="K65" s="15"/>
    </row>
    <row r="66" spans="1:11" ht="25.5" x14ac:dyDescent="0.25">
      <c r="A66" s="22"/>
      <c r="B66" s="142"/>
      <c r="C66" s="59" t="s">
        <v>99</v>
      </c>
      <c r="D66" s="47"/>
      <c r="E66" s="119">
        <v>4</v>
      </c>
      <c r="F66" s="109" t="s">
        <v>27</v>
      </c>
      <c r="G66" s="120">
        <v>2125</v>
      </c>
      <c r="H66" s="120">
        <f>G66*E66</f>
        <v>8500</v>
      </c>
      <c r="I66" s="121"/>
      <c r="J66" s="122"/>
      <c r="K66" s="15"/>
    </row>
    <row r="67" spans="1:11" x14ac:dyDescent="0.25">
      <c r="A67" s="22"/>
      <c r="B67" s="142"/>
      <c r="C67" s="55"/>
      <c r="D67" s="47"/>
      <c r="E67" s="119"/>
      <c r="F67" s="109"/>
      <c r="G67" s="120"/>
      <c r="H67" s="120"/>
      <c r="I67" s="121"/>
      <c r="J67" s="122"/>
      <c r="K67" s="15"/>
    </row>
    <row r="68" spans="1:11" ht="25.5" x14ac:dyDescent="0.25">
      <c r="A68" s="22"/>
      <c r="B68" s="142"/>
      <c r="C68" s="59" t="s">
        <v>100</v>
      </c>
      <c r="D68" s="47"/>
      <c r="E68" s="119">
        <v>6</v>
      </c>
      <c r="F68" s="109" t="s">
        <v>27</v>
      </c>
      <c r="G68" s="120">
        <v>3150</v>
      </c>
      <c r="H68" s="120">
        <f>G68*E68</f>
        <v>18900</v>
      </c>
      <c r="I68" s="121"/>
      <c r="J68" s="122"/>
      <c r="K68" s="15"/>
    </row>
    <row r="69" spans="1:11" x14ac:dyDescent="0.25">
      <c r="A69" s="22"/>
      <c r="B69" s="142"/>
      <c r="C69" s="55"/>
      <c r="D69" s="47"/>
      <c r="E69" s="119"/>
      <c r="F69" s="109"/>
      <c r="G69" s="120"/>
      <c r="H69" s="120"/>
      <c r="I69" s="121"/>
      <c r="J69" s="122"/>
      <c r="K69" s="15"/>
    </row>
    <row r="70" spans="1:11" x14ac:dyDescent="0.25">
      <c r="A70" s="22"/>
      <c r="B70" s="142"/>
      <c r="C70" s="55" t="s">
        <v>101</v>
      </c>
      <c r="D70" s="47"/>
      <c r="E70" s="119"/>
      <c r="F70" s="109"/>
      <c r="G70" s="120"/>
      <c r="H70" s="120"/>
      <c r="I70" s="121"/>
      <c r="J70" s="122"/>
      <c r="K70" s="15"/>
    </row>
    <row r="71" spans="1:11" ht="89.25" x14ac:dyDescent="0.25">
      <c r="A71" s="22"/>
      <c r="B71" s="142"/>
      <c r="C71" s="59" t="s">
        <v>102</v>
      </c>
      <c r="D71" s="47"/>
      <c r="E71" s="119">
        <v>2</v>
      </c>
      <c r="F71" s="109" t="s">
        <v>27</v>
      </c>
      <c r="G71" s="120">
        <v>9100</v>
      </c>
      <c r="H71" s="120">
        <f>G71*E71</f>
        <v>18200</v>
      </c>
      <c r="I71" s="121"/>
      <c r="J71" s="122"/>
      <c r="K71" s="15"/>
    </row>
    <row r="72" spans="1:11" x14ac:dyDescent="0.25">
      <c r="A72" s="22"/>
      <c r="B72" s="142"/>
      <c r="C72" s="55"/>
      <c r="D72" s="47"/>
      <c r="E72" s="83"/>
      <c r="F72" s="48"/>
      <c r="G72" s="91"/>
      <c r="H72" s="91"/>
      <c r="I72" s="49"/>
      <c r="J72" s="50"/>
      <c r="K72" s="15"/>
    </row>
    <row r="73" spans="1:11" x14ac:dyDescent="0.25">
      <c r="A73" s="22"/>
      <c r="B73" s="142"/>
      <c r="C73" s="55"/>
      <c r="D73" s="47"/>
      <c r="E73" s="83"/>
      <c r="F73" s="48"/>
      <c r="G73" s="91"/>
      <c r="H73" s="91"/>
      <c r="I73" s="49"/>
      <c r="J73" s="50"/>
      <c r="K73" s="15"/>
    </row>
    <row r="74" spans="1:11" x14ac:dyDescent="0.25">
      <c r="A74" s="22"/>
      <c r="B74" s="142"/>
      <c r="C74" s="55"/>
      <c r="D74" s="47"/>
      <c r="E74" s="83"/>
      <c r="F74" s="48"/>
      <c r="G74" s="91"/>
      <c r="H74" s="91"/>
      <c r="I74" s="95">
        <f>SUM(H66,H68,H71)</f>
        <v>45600</v>
      </c>
      <c r="J74" s="50"/>
      <c r="K74" s="15"/>
    </row>
    <row r="75" spans="1:11" x14ac:dyDescent="0.25">
      <c r="A75" s="22"/>
      <c r="B75" s="142"/>
      <c r="C75" s="55"/>
      <c r="D75" s="47"/>
      <c r="E75" s="83"/>
      <c r="F75" s="48"/>
      <c r="G75" s="91"/>
      <c r="H75" s="91"/>
      <c r="I75" s="49"/>
      <c r="J75" s="50"/>
      <c r="K75" s="15"/>
    </row>
    <row r="76" spans="1:11" x14ac:dyDescent="0.25">
      <c r="A76" s="22"/>
      <c r="B76" s="142"/>
      <c r="C76" s="55"/>
      <c r="D76" s="47"/>
      <c r="E76" s="83"/>
      <c r="F76" s="48"/>
      <c r="G76" s="91"/>
      <c r="H76" s="91"/>
      <c r="I76" s="49"/>
      <c r="J76" s="50"/>
      <c r="K76" s="15"/>
    </row>
    <row r="77" spans="1:11" x14ac:dyDescent="0.25">
      <c r="A77" s="22"/>
      <c r="B77" s="142">
        <v>2.7</v>
      </c>
      <c r="C77" s="100" t="s">
        <v>86</v>
      </c>
      <c r="D77" s="47"/>
      <c r="E77" s="83"/>
      <c r="F77" s="48"/>
      <c r="G77" s="91"/>
      <c r="H77" s="120"/>
      <c r="I77" s="49"/>
      <c r="J77" s="50"/>
      <c r="K77" s="15"/>
    </row>
    <row r="78" spans="1:11" x14ac:dyDescent="0.25">
      <c r="A78" s="22"/>
      <c r="B78" s="142"/>
      <c r="C78" s="56" t="s">
        <v>94</v>
      </c>
      <c r="D78" s="47"/>
      <c r="E78" s="83"/>
      <c r="F78" s="48"/>
      <c r="G78" s="91"/>
      <c r="H78" s="91"/>
      <c r="I78" s="49"/>
      <c r="J78" s="50"/>
      <c r="K78" s="15"/>
    </row>
    <row r="79" spans="1:11" ht="89.25" x14ac:dyDescent="0.25">
      <c r="A79" s="22"/>
      <c r="B79" s="142"/>
      <c r="C79" s="57" t="s">
        <v>95</v>
      </c>
      <c r="D79" s="47"/>
      <c r="E79" s="119">
        <v>6179.9900000000007</v>
      </c>
      <c r="F79" s="109" t="s">
        <v>30</v>
      </c>
      <c r="G79" s="120">
        <v>48.5</v>
      </c>
      <c r="H79" s="120">
        <f>G79*E79</f>
        <v>299729.51500000001</v>
      </c>
      <c r="I79" s="49"/>
      <c r="J79" s="50"/>
      <c r="K79" s="15"/>
    </row>
    <row r="80" spans="1:11" x14ac:dyDescent="0.25">
      <c r="A80" s="22"/>
      <c r="B80" s="142"/>
      <c r="C80" s="57"/>
      <c r="D80" s="47"/>
      <c r="E80" s="83"/>
      <c r="F80" s="48"/>
      <c r="G80" s="91"/>
      <c r="H80" s="91"/>
      <c r="I80" s="49"/>
      <c r="J80" s="50"/>
      <c r="K80" s="15"/>
    </row>
    <row r="81" spans="1:11" x14ac:dyDescent="0.25">
      <c r="A81" s="22"/>
      <c r="B81" s="142"/>
      <c r="C81" s="57"/>
      <c r="D81" s="47"/>
      <c r="E81" s="83"/>
      <c r="F81" s="48"/>
      <c r="G81" s="91"/>
      <c r="H81" s="91"/>
      <c r="I81" s="49"/>
      <c r="J81" s="50"/>
      <c r="K81" s="15"/>
    </row>
    <row r="82" spans="1:11" x14ac:dyDescent="0.25">
      <c r="A82" s="22"/>
      <c r="B82" s="142"/>
      <c r="C82" s="57"/>
      <c r="D82" s="47"/>
      <c r="E82" s="83"/>
      <c r="F82" s="48"/>
      <c r="G82" s="91"/>
      <c r="H82" s="91"/>
      <c r="I82" s="95">
        <f>SUM(H79)</f>
        <v>299729.51500000001</v>
      </c>
      <c r="J82" s="50"/>
      <c r="K82" s="15"/>
    </row>
    <row r="83" spans="1:11" x14ac:dyDescent="0.25">
      <c r="A83" s="22"/>
      <c r="B83" s="142"/>
      <c r="C83" s="57"/>
      <c r="D83" s="47"/>
      <c r="E83" s="83"/>
      <c r="F83" s="48"/>
      <c r="G83" s="91"/>
      <c r="H83" s="91"/>
      <c r="I83" s="49"/>
      <c r="J83" s="50"/>
      <c r="K83" s="15"/>
    </row>
    <row r="84" spans="1:11" x14ac:dyDescent="0.25">
      <c r="A84" s="22"/>
      <c r="B84" s="142"/>
      <c r="C84" s="57"/>
      <c r="D84" s="47"/>
      <c r="E84" s="83"/>
      <c r="F84" s="48"/>
      <c r="G84" s="91"/>
      <c r="H84" s="91"/>
      <c r="I84" s="49"/>
      <c r="J84" s="50"/>
      <c r="K84" s="15"/>
    </row>
    <row r="85" spans="1:11" x14ac:dyDescent="0.25">
      <c r="A85" s="22"/>
      <c r="B85" s="142" t="s">
        <v>87</v>
      </c>
      <c r="C85" s="100" t="s">
        <v>93</v>
      </c>
      <c r="D85" s="47"/>
      <c r="E85" s="83"/>
      <c r="F85" s="48"/>
      <c r="G85" s="91"/>
      <c r="H85" s="91"/>
      <c r="I85" s="49"/>
      <c r="J85" s="50"/>
      <c r="K85" s="15"/>
    </row>
    <row r="86" spans="1:11" ht="45" x14ac:dyDescent="0.25">
      <c r="A86" s="22"/>
      <c r="B86" s="142"/>
      <c r="C86" s="154" t="s">
        <v>96</v>
      </c>
      <c r="E86" s="83"/>
      <c r="F86" s="48"/>
      <c r="G86" s="91"/>
      <c r="H86" s="91"/>
      <c r="I86" s="49"/>
      <c r="J86" s="50"/>
      <c r="K86" s="15"/>
    </row>
    <row r="87" spans="1:11" x14ac:dyDescent="0.25">
      <c r="A87" s="22"/>
      <c r="B87" s="142"/>
      <c r="C87" s="100" t="s">
        <v>88</v>
      </c>
      <c r="D87" s="157"/>
      <c r="E87" s="155"/>
      <c r="F87" s="141"/>
      <c r="G87" s="156"/>
      <c r="H87" s="156"/>
      <c r="I87" s="141"/>
      <c r="J87" s="50"/>
      <c r="K87" s="15"/>
    </row>
    <row r="88" spans="1:11" ht="45" x14ac:dyDescent="0.25">
      <c r="A88" s="22"/>
      <c r="B88" s="142"/>
      <c r="C88" s="104" t="s">
        <v>90</v>
      </c>
      <c r="D88" s="47"/>
      <c r="E88" s="83"/>
      <c r="F88" s="48"/>
      <c r="G88" s="91"/>
      <c r="H88" s="91"/>
      <c r="I88" s="49"/>
      <c r="J88" s="122"/>
      <c r="K88" s="15"/>
    </row>
    <row r="89" spans="1:11" ht="30" x14ac:dyDescent="0.25">
      <c r="A89" s="22"/>
      <c r="B89" s="142"/>
      <c r="C89" s="101" t="s">
        <v>89</v>
      </c>
      <c r="D89" s="118"/>
      <c r="E89" s="119">
        <v>187</v>
      </c>
      <c r="F89" s="109" t="s">
        <v>27</v>
      </c>
      <c r="G89" s="120">
        <v>500</v>
      </c>
      <c r="H89" s="120">
        <f>G89*E89</f>
        <v>93500</v>
      </c>
      <c r="I89" s="121"/>
      <c r="J89" s="50"/>
      <c r="K89" s="15"/>
    </row>
    <row r="90" spans="1:11" x14ac:dyDescent="0.25">
      <c r="A90" s="22"/>
      <c r="B90" s="142"/>
      <c r="C90" s="100"/>
      <c r="D90" s="47"/>
      <c r="E90" s="83"/>
      <c r="F90" s="48"/>
      <c r="G90" s="91"/>
      <c r="H90" s="91"/>
      <c r="I90" s="95"/>
      <c r="J90" s="122"/>
      <c r="K90" s="15"/>
    </row>
    <row r="91" spans="1:11" ht="30" x14ac:dyDescent="0.25">
      <c r="A91" s="22"/>
      <c r="B91" s="142"/>
      <c r="C91" s="101" t="s">
        <v>91</v>
      </c>
      <c r="D91" s="47"/>
      <c r="E91" s="119">
        <v>7</v>
      </c>
      <c r="F91" s="109" t="s">
        <v>27</v>
      </c>
      <c r="G91" s="120">
        <v>1150</v>
      </c>
      <c r="H91" s="120">
        <f>G91*E91</f>
        <v>8050</v>
      </c>
      <c r="I91" s="121"/>
      <c r="J91" s="20"/>
      <c r="K91" s="15"/>
    </row>
    <row r="92" spans="1:11" x14ac:dyDescent="0.25">
      <c r="A92" s="73"/>
      <c r="B92" s="142"/>
      <c r="C92" s="100"/>
      <c r="D92" s="18"/>
      <c r="E92" s="45"/>
      <c r="F92" s="12"/>
      <c r="G92" s="44"/>
      <c r="H92" s="44"/>
      <c r="I92" s="19"/>
      <c r="J92" s="20"/>
      <c r="K92" s="15"/>
    </row>
    <row r="93" spans="1:11" ht="30" x14ac:dyDescent="0.25">
      <c r="A93" s="22"/>
      <c r="B93" s="142"/>
      <c r="C93" s="101" t="s">
        <v>92</v>
      </c>
      <c r="D93" s="51"/>
      <c r="E93" s="107">
        <v>1</v>
      </c>
      <c r="F93" s="109" t="s">
        <v>27</v>
      </c>
      <c r="G93" s="44">
        <v>1400</v>
      </c>
      <c r="H93" s="120">
        <f>G93*E93</f>
        <v>1400</v>
      </c>
      <c r="I93" s="19"/>
      <c r="J93" s="20"/>
      <c r="K93" s="15"/>
    </row>
    <row r="94" spans="1:11" x14ac:dyDescent="0.25">
      <c r="B94" s="150"/>
      <c r="C94" s="100"/>
      <c r="D94" s="52"/>
      <c r="E94" s="82"/>
      <c r="F94" s="12"/>
      <c r="G94" s="44"/>
      <c r="H94" s="44"/>
      <c r="I94" s="19"/>
    </row>
    <row r="95" spans="1:11" x14ac:dyDescent="0.25">
      <c r="A95" s="22"/>
      <c r="B95" s="142"/>
      <c r="C95" s="100"/>
      <c r="D95" s="52"/>
      <c r="E95" s="84"/>
      <c r="F95" s="52"/>
      <c r="G95" s="92"/>
      <c r="H95" s="92"/>
      <c r="I95" s="19"/>
      <c r="J95" s="54"/>
      <c r="K95" s="15"/>
    </row>
    <row r="96" spans="1:11" x14ac:dyDescent="0.25">
      <c r="A96" s="22"/>
      <c r="B96" s="142"/>
      <c r="C96" s="100"/>
      <c r="D96" s="53"/>
      <c r="E96" s="45"/>
      <c r="F96" s="12"/>
      <c r="G96" s="44"/>
      <c r="H96" s="44"/>
      <c r="I96" s="153">
        <f>SUM(H89,H91,H93)</f>
        <v>102950</v>
      </c>
      <c r="J96" s="8"/>
      <c r="K96" s="15"/>
    </row>
    <row r="97" spans="1:11" x14ac:dyDescent="0.25">
      <c r="A97" s="22"/>
      <c r="B97" s="142"/>
      <c r="C97" s="98"/>
      <c r="E97" s="155"/>
      <c r="F97" s="141"/>
      <c r="G97" s="156"/>
      <c r="H97" s="156"/>
      <c r="I97" s="141"/>
      <c r="J97" s="8"/>
      <c r="K97" s="15"/>
    </row>
    <row r="98" spans="1:11" x14ac:dyDescent="0.25">
      <c r="A98" s="22"/>
      <c r="B98" s="142"/>
      <c r="C98" s="98"/>
      <c r="E98" s="155"/>
      <c r="F98" s="141"/>
      <c r="G98" s="156"/>
      <c r="H98" s="156"/>
      <c r="I98" s="141"/>
      <c r="J98" s="8"/>
      <c r="K98" s="15"/>
    </row>
    <row r="99" spans="1:11" x14ac:dyDescent="0.25">
      <c r="A99" s="160"/>
      <c r="B99" s="171"/>
      <c r="C99" s="172"/>
      <c r="D99" s="169"/>
      <c r="E99" s="173"/>
      <c r="F99" s="174"/>
      <c r="G99" s="175"/>
      <c r="H99" s="177" t="s">
        <v>141</v>
      </c>
      <c r="I99" s="177">
        <f>SUM(I6:I98)</f>
        <v>4017162.5749999997</v>
      </c>
      <c r="J99" s="176"/>
      <c r="K99" s="15"/>
    </row>
    <row r="101" spans="1:11" x14ac:dyDescent="0.25">
      <c r="G101" s="85" t="s">
        <v>142</v>
      </c>
      <c r="H101" s="85">
        <f>SUM(H6:H98)</f>
        <v>4017162.5749999997</v>
      </c>
      <c r="I101" s="85">
        <f>I99-H101</f>
        <v>0</v>
      </c>
    </row>
  </sheetData>
  <mergeCells count="1">
    <mergeCell ref="A4:B4"/>
  </mergeCells>
  <pageMargins left="0.7" right="0.7" top="0.75" bottom="0.75" header="0.3" footer="0.3"/>
  <pageSetup paperSize="9" scale="54" fitToHeight="0" orientation="portrait" horizontalDpi="300"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4D37DB-CA1A-4FFE-91A2-815F5EE1E371}">
  <dimension ref="A1:B1"/>
  <sheetViews>
    <sheetView workbookViewId="0"/>
  </sheetViews>
  <sheetFormatPr defaultRowHeight="15" x14ac:dyDescent="0.25"/>
  <sheetData>
    <row r="1" spans="1:2" ht="285" x14ac:dyDescent="0.25">
      <c r="A1" s="62" t="s">
        <v>38</v>
      </c>
      <c r="B1">
        <v>1</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76BD57-2BFE-42B7-89AA-97CB456FCDAF}">
  <sheetPr>
    <pageSetUpPr fitToPage="1"/>
  </sheetPr>
  <dimension ref="A1:K66"/>
  <sheetViews>
    <sheetView view="pageBreakPreview" zoomScale="85" zoomScaleNormal="85" zoomScaleSheetLayoutView="85" workbookViewId="0">
      <pane ySplit="4" topLeftCell="A5" activePane="bottomLeft" state="frozen"/>
      <selection pane="bottomLeft"/>
    </sheetView>
  </sheetViews>
  <sheetFormatPr defaultRowHeight="15" x14ac:dyDescent="0.25"/>
  <cols>
    <col min="1" max="1" width="2" style="70" bestFit="1" customWidth="1"/>
    <col min="2" max="2" width="5.140625" style="70" bestFit="1" customWidth="1"/>
    <col min="3" max="3" width="49" style="74" customWidth="1"/>
    <col min="4" max="4" width="7.42578125" customWidth="1"/>
    <col min="5" max="5" width="7.42578125" style="78" bestFit="1" customWidth="1"/>
    <col min="6" max="6" width="8.28515625" customWidth="1"/>
    <col min="7" max="7" width="14.7109375" style="85" customWidth="1"/>
    <col min="8" max="8" width="18" style="85" customWidth="1"/>
    <col min="9" max="9" width="16.42578125" customWidth="1"/>
    <col min="10" max="10" width="35.7109375" customWidth="1"/>
    <col min="11" max="11" width="1.28515625" customWidth="1"/>
  </cols>
  <sheetData>
    <row r="1" spans="1:11" x14ac:dyDescent="0.25">
      <c r="A1" s="67"/>
      <c r="B1" s="67"/>
    </row>
    <row r="2" spans="1:11" x14ac:dyDescent="0.25">
      <c r="A2" s="71"/>
      <c r="B2" s="68"/>
      <c r="C2" s="4"/>
      <c r="D2" s="4"/>
      <c r="E2" s="79"/>
      <c r="F2" s="3"/>
      <c r="G2" s="86"/>
      <c r="H2" s="86"/>
      <c r="I2" s="5"/>
      <c r="J2" s="6"/>
      <c r="K2" s="14"/>
    </row>
    <row r="3" spans="1:11" x14ac:dyDescent="0.25">
      <c r="A3" s="71"/>
      <c r="B3" s="68"/>
      <c r="C3" s="3"/>
      <c r="D3" s="3"/>
      <c r="E3" s="79"/>
      <c r="F3" s="3"/>
      <c r="G3" s="86"/>
      <c r="H3" s="86"/>
      <c r="I3" s="5"/>
      <c r="J3" s="6"/>
      <c r="K3" s="14"/>
    </row>
    <row r="4" spans="1:11" ht="15" customHeight="1" x14ac:dyDescent="0.25">
      <c r="A4" s="281" t="s">
        <v>16</v>
      </c>
      <c r="B4" s="281"/>
      <c r="C4" s="75" t="s">
        <v>17</v>
      </c>
      <c r="D4" s="61"/>
      <c r="E4" s="80" t="s">
        <v>37</v>
      </c>
      <c r="F4" s="16" t="s">
        <v>36</v>
      </c>
      <c r="G4" s="87" t="s">
        <v>18</v>
      </c>
      <c r="H4" s="87" t="s">
        <v>19</v>
      </c>
      <c r="I4" s="16" t="s">
        <v>20</v>
      </c>
      <c r="J4" s="16" t="s">
        <v>21</v>
      </c>
      <c r="K4" s="15"/>
    </row>
    <row r="5" spans="1:11" x14ac:dyDescent="0.25">
      <c r="A5" s="22"/>
      <c r="B5" s="64"/>
      <c r="C5" s="76"/>
      <c r="D5" s="60"/>
      <c r="E5" s="81"/>
      <c r="F5" s="10"/>
      <c r="G5" s="88" t="s">
        <v>22</v>
      </c>
      <c r="H5" s="88" t="s">
        <v>22</v>
      </c>
      <c r="I5" s="24" t="s">
        <v>22</v>
      </c>
      <c r="J5" s="8"/>
      <c r="K5" s="15"/>
    </row>
    <row r="6" spans="1:11" ht="15.75" x14ac:dyDescent="0.25">
      <c r="A6" s="72">
        <v>3</v>
      </c>
      <c r="B6" s="69"/>
      <c r="C6" s="29" t="s">
        <v>50</v>
      </c>
      <c r="D6" s="60"/>
      <c r="E6" s="81"/>
      <c r="F6" s="10"/>
      <c r="G6" s="89"/>
      <c r="H6" s="89"/>
      <c r="I6" s="7"/>
      <c r="J6" s="8"/>
      <c r="K6" s="15"/>
    </row>
    <row r="7" spans="1:11" x14ac:dyDescent="0.25">
      <c r="A7" s="72"/>
      <c r="B7" s="69"/>
      <c r="D7" s="60"/>
      <c r="E7" s="81"/>
      <c r="F7" s="10"/>
      <c r="G7" s="89"/>
      <c r="H7" s="89"/>
      <c r="I7" s="7"/>
      <c r="J7" s="8"/>
      <c r="K7" s="15"/>
    </row>
    <row r="8" spans="1:11" x14ac:dyDescent="0.25">
      <c r="A8" s="72"/>
      <c r="B8" s="69"/>
      <c r="D8" s="60"/>
      <c r="E8" s="81"/>
      <c r="F8" s="10"/>
      <c r="G8" s="89"/>
      <c r="H8" s="89"/>
      <c r="I8" s="7"/>
      <c r="J8" s="8"/>
      <c r="K8" s="15"/>
    </row>
    <row r="9" spans="1:11" ht="39" x14ac:dyDescent="0.25">
      <c r="A9" s="73"/>
      <c r="B9" s="65">
        <v>3.1</v>
      </c>
      <c r="C9" s="97" t="s">
        <v>34</v>
      </c>
      <c r="D9" s="28"/>
      <c r="E9" s="147"/>
      <c r="F9" s="17"/>
      <c r="G9" s="148"/>
      <c r="H9" s="148"/>
      <c r="I9" s="17"/>
      <c r="J9" s="106" t="s">
        <v>140</v>
      </c>
      <c r="K9" s="15"/>
    </row>
    <row r="10" spans="1:11" x14ac:dyDescent="0.25">
      <c r="A10" s="22"/>
      <c r="B10" s="65"/>
      <c r="C10" s="77"/>
      <c r="D10" s="21"/>
      <c r="E10" s="45"/>
      <c r="F10" s="12"/>
      <c r="G10" s="44"/>
      <c r="H10" s="94"/>
      <c r="I10" s="11"/>
      <c r="J10" s="20"/>
      <c r="K10" s="15"/>
    </row>
    <row r="11" spans="1:11" x14ac:dyDescent="0.25">
      <c r="A11" s="22"/>
      <c r="B11" s="65"/>
      <c r="C11" s="77"/>
      <c r="D11" s="21"/>
      <c r="E11" s="45"/>
      <c r="F11" s="12"/>
      <c r="G11" s="44"/>
      <c r="H11" s="94"/>
      <c r="I11" s="11"/>
      <c r="J11" s="20"/>
      <c r="K11" s="15"/>
    </row>
    <row r="12" spans="1:11" ht="15.75" x14ac:dyDescent="0.25">
      <c r="A12" s="22"/>
      <c r="B12" s="65">
        <v>3.2</v>
      </c>
      <c r="C12" s="96" t="s">
        <v>35</v>
      </c>
      <c r="D12" s="21"/>
      <c r="E12" s="45"/>
      <c r="F12" s="12"/>
      <c r="G12" s="44"/>
      <c r="H12" s="94"/>
      <c r="I12" s="11"/>
      <c r="J12" s="20"/>
      <c r="K12" s="15"/>
    </row>
    <row r="13" spans="1:11" x14ac:dyDescent="0.25">
      <c r="A13" s="22"/>
      <c r="B13" s="65"/>
      <c r="C13" s="77"/>
      <c r="D13" s="21"/>
      <c r="E13" s="45"/>
      <c r="F13" s="12"/>
      <c r="G13" s="44"/>
      <c r="H13" s="94"/>
      <c r="I13" s="11"/>
      <c r="J13" s="20"/>
      <c r="K13" s="15"/>
    </row>
    <row r="14" spans="1:11" x14ac:dyDescent="0.25">
      <c r="A14" s="22"/>
      <c r="B14" s="65" t="s">
        <v>42</v>
      </c>
      <c r="C14" s="55" t="s">
        <v>47</v>
      </c>
      <c r="D14" s="46"/>
      <c r="E14" s="82"/>
      <c r="F14" s="11"/>
      <c r="G14" s="89"/>
      <c r="H14" s="89"/>
      <c r="I14" s="19"/>
      <c r="J14" s="20"/>
      <c r="K14" s="15"/>
    </row>
    <row r="15" spans="1:11" ht="25.5" x14ac:dyDescent="0.25">
      <c r="A15" s="22"/>
      <c r="B15" s="65"/>
      <c r="C15" s="56" t="s">
        <v>40</v>
      </c>
      <c r="D15" s="47"/>
      <c r="E15" s="83"/>
      <c r="F15" s="48"/>
      <c r="G15" s="91"/>
      <c r="H15" s="91"/>
      <c r="I15" s="49"/>
      <c r="J15" s="50"/>
      <c r="K15" s="15"/>
    </row>
    <row r="16" spans="1:11" x14ac:dyDescent="0.25">
      <c r="A16" s="22"/>
      <c r="B16" s="65"/>
      <c r="C16" s="57" t="s">
        <v>41</v>
      </c>
      <c r="D16" s="47"/>
      <c r="E16" s="83">
        <v>486.87</v>
      </c>
      <c r="F16" s="48" t="s">
        <v>30</v>
      </c>
      <c r="G16" s="91">
        <v>15.5</v>
      </c>
      <c r="H16" s="91">
        <f>G16*E16</f>
        <v>7546.4849999999997</v>
      </c>
      <c r="I16" s="49"/>
      <c r="J16" s="50"/>
      <c r="K16" s="15"/>
    </row>
    <row r="17" spans="1:11" x14ac:dyDescent="0.25">
      <c r="A17" s="22"/>
      <c r="B17" s="65"/>
      <c r="C17" s="57"/>
      <c r="D17" s="47"/>
      <c r="E17" s="83"/>
      <c r="F17" s="48"/>
      <c r="G17" s="91"/>
      <c r="H17" s="91"/>
      <c r="I17" s="49"/>
      <c r="J17" s="50"/>
      <c r="K17" s="15"/>
    </row>
    <row r="18" spans="1:11" x14ac:dyDescent="0.25">
      <c r="A18" s="22"/>
      <c r="B18" s="65"/>
      <c r="C18" s="57"/>
      <c r="D18" s="47"/>
      <c r="E18" s="83"/>
      <c r="F18" s="48"/>
      <c r="G18" s="91"/>
      <c r="H18" s="91"/>
      <c r="I18" s="49"/>
      <c r="J18" s="50"/>
      <c r="K18" s="15"/>
    </row>
    <row r="19" spans="1:11" x14ac:dyDescent="0.25">
      <c r="A19" s="22"/>
      <c r="B19" s="65" t="s">
        <v>43</v>
      </c>
      <c r="C19" s="55" t="s">
        <v>46</v>
      </c>
      <c r="D19" s="47"/>
      <c r="E19" s="83"/>
      <c r="F19" s="48"/>
      <c r="G19" s="91"/>
      <c r="H19" s="91"/>
      <c r="I19" s="49"/>
      <c r="J19" s="50"/>
      <c r="K19" s="15"/>
    </row>
    <row r="20" spans="1:11" ht="25.5" x14ac:dyDescent="0.25">
      <c r="A20" s="22"/>
      <c r="B20" s="65"/>
      <c r="C20" s="56" t="s">
        <v>40</v>
      </c>
      <c r="D20" s="47"/>
      <c r="E20" s="83"/>
      <c r="F20" s="48"/>
      <c r="G20" s="91"/>
      <c r="H20" s="91"/>
      <c r="I20" s="49"/>
      <c r="J20" s="50"/>
      <c r="K20" s="15"/>
    </row>
    <row r="21" spans="1:11" x14ac:dyDescent="0.25">
      <c r="A21" s="22"/>
      <c r="B21" s="65"/>
      <c r="C21" s="56" t="s">
        <v>44</v>
      </c>
      <c r="D21" s="47"/>
      <c r="E21" s="83"/>
      <c r="F21" s="48"/>
      <c r="G21" s="91"/>
      <c r="H21" s="91"/>
      <c r="I21" s="49"/>
      <c r="J21" s="50"/>
      <c r="K21" s="15"/>
    </row>
    <row r="22" spans="1:11" x14ac:dyDescent="0.25">
      <c r="A22" s="22"/>
      <c r="B22" s="65"/>
      <c r="C22" s="57" t="s">
        <v>45</v>
      </c>
      <c r="D22" s="47"/>
      <c r="E22" s="83">
        <v>617.82000000000005</v>
      </c>
      <c r="F22" s="48" t="s">
        <v>30</v>
      </c>
      <c r="G22" s="91">
        <v>68</v>
      </c>
      <c r="H22" s="91">
        <f>G22*E22</f>
        <v>42011.76</v>
      </c>
      <c r="I22" s="49"/>
      <c r="J22" s="50"/>
      <c r="K22" s="15"/>
    </row>
    <row r="23" spans="1:11" x14ac:dyDescent="0.25">
      <c r="A23" s="22"/>
      <c r="B23" s="65"/>
      <c r="C23" s="57"/>
      <c r="D23" s="47"/>
      <c r="E23" s="83"/>
      <c r="F23" s="48"/>
      <c r="G23" s="91"/>
      <c r="H23" s="91"/>
      <c r="I23" s="49"/>
      <c r="J23" s="50"/>
      <c r="K23" s="15"/>
    </row>
    <row r="24" spans="1:11" x14ac:dyDescent="0.25">
      <c r="A24" s="22"/>
      <c r="B24" s="65"/>
      <c r="C24" s="57"/>
      <c r="D24" s="47"/>
      <c r="E24" s="83"/>
      <c r="F24" s="48"/>
      <c r="G24" s="91"/>
      <c r="H24" s="91"/>
      <c r="I24" s="49"/>
      <c r="J24" s="50"/>
      <c r="K24" s="15"/>
    </row>
    <row r="25" spans="1:11" x14ac:dyDescent="0.25">
      <c r="A25" s="22"/>
      <c r="B25" s="65" t="s">
        <v>48</v>
      </c>
      <c r="C25" s="55" t="s">
        <v>49</v>
      </c>
      <c r="D25" s="47"/>
      <c r="E25" s="83"/>
      <c r="F25" s="48"/>
      <c r="G25" s="91"/>
      <c r="H25" s="91"/>
      <c r="I25" s="49"/>
      <c r="J25" s="50"/>
      <c r="K25" s="15"/>
    </row>
    <row r="26" spans="1:11" ht="25.5" x14ac:dyDescent="0.25">
      <c r="A26" s="22"/>
      <c r="B26" s="65"/>
      <c r="C26" s="56" t="s">
        <v>40</v>
      </c>
      <c r="D26" s="47"/>
      <c r="E26" s="83"/>
      <c r="F26" s="48"/>
      <c r="G26" s="91"/>
      <c r="H26" s="91"/>
      <c r="I26" s="49"/>
      <c r="J26" s="50"/>
      <c r="K26" s="15"/>
    </row>
    <row r="27" spans="1:11" x14ac:dyDescent="0.25">
      <c r="A27" s="22"/>
      <c r="B27" s="65"/>
      <c r="C27" s="56" t="s">
        <v>44</v>
      </c>
      <c r="D27" s="47"/>
      <c r="E27" s="83"/>
      <c r="F27" s="48"/>
      <c r="G27" s="91"/>
      <c r="H27" s="91"/>
      <c r="I27" s="49"/>
      <c r="J27" s="50"/>
      <c r="K27" s="15"/>
    </row>
    <row r="28" spans="1:11" x14ac:dyDescent="0.25">
      <c r="A28" s="22"/>
      <c r="B28" s="65"/>
      <c r="C28" s="57" t="s">
        <v>45</v>
      </c>
      <c r="D28" s="47"/>
      <c r="E28" s="83">
        <v>3535.14</v>
      </c>
      <c r="F28" s="48" t="s">
        <v>30</v>
      </c>
      <c r="G28" s="91">
        <v>62</v>
      </c>
      <c r="H28" s="91">
        <f>G28*E28</f>
        <v>219178.68</v>
      </c>
      <c r="I28" s="49"/>
      <c r="J28" s="50"/>
      <c r="K28" s="15"/>
    </row>
    <row r="29" spans="1:11" x14ac:dyDescent="0.25">
      <c r="A29" s="22"/>
      <c r="B29" s="65"/>
      <c r="C29" s="57"/>
      <c r="D29" s="47"/>
      <c r="E29" s="83"/>
      <c r="F29" s="48"/>
      <c r="G29" s="91"/>
      <c r="H29" s="91"/>
      <c r="I29" s="49"/>
      <c r="J29" s="50"/>
      <c r="K29" s="15"/>
    </row>
    <row r="30" spans="1:11" x14ac:dyDescent="0.25">
      <c r="A30" s="22"/>
      <c r="B30" s="65"/>
      <c r="C30" s="57"/>
      <c r="D30" s="47"/>
      <c r="E30" s="83"/>
      <c r="F30" s="48"/>
      <c r="G30" s="91"/>
      <c r="H30" s="91"/>
      <c r="I30" s="49"/>
      <c r="J30" s="50"/>
      <c r="K30" s="15"/>
    </row>
    <row r="31" spans="1:11" x14ac:dyDescent="0.25">
      <c r="A31" s="22"/>
      <c r="B31" s="65" t="s">
        <v>52</v>
      </c>
      <c r="C31" s="55" t="s">
        <v>49</v>
      </c>
      <c r="D31" s="18"/>
      <c r="E31" s="45"/>
      <c r="F31" s="12"/>
      <c r="G31" s="44"/>
      <c r="H31" s="44"/>
      <c r="I31" s="19"/>
      <c r="J31" s="20"/>
      <c r="K31" s="15"/>
    </row>
    <row r="32" spans="1:11" ht="25.5" x14ac:dyDescent="0.25">
      <c r="A32" s="22"/>
      <c r="B32" s="65"/>
      <c r="C32" s="56" t="s">
        <v>40</v>
      </c>
      <c r="D32" s="18"/>
      <c r="E32" s="45"/>
      <c r="F32" s="12"/>
      <c r="G32" s="44"/>
      <c r="H32" s="44"/>
      <c r="I32" s="19"/>
      <c r="J32" s="20"/>
      <c r="K32" s="15"/>
    </row>
    <row r="33" spans="1:11" x14ac:dyDescent="0.25">
      <c r="A33" s="22"/>
      <c r="B33" s="65"/>
      <c r="C33" s="57" t="s">
        <v>41</v>
      </c>
      <c r="D33" s="18"/>
      <c r="E33" s="45">
        <v>9.3699999999999992</v>
      </c>
      <c r="F33" s="48" t="s">
        <v>30</v>
      </c>
      <c r="G33" s="91">
        <v>15.5</v>
      </c>
      <c r="H33" s="91">
        <f>G33*E33</f>
        <v>145.23499999999999</v>
      </c>
      <c r="I33" s="19"/>
      <c r="J33" s="20"/>
      <c r="K33" s="15"/>
    </row>
    <row r="34" spans="1:11" x14ac:dyDescent="0.25">
      <c r="A34" s="22"/>
      <c r="B34" s="65"/>
      <c r="C34" s="57"/>
      <c r="D34" s="18"/>
      <c r="E34" s="45"/>
      <c r="F34" s="12"/>
      <c r="G34" s="44"/>
      <c r="H34" s="44"/>
      <c r="I34" s="19"/>
      <c r="J34" s="20"/>
      <c r="K34" s="15"/>
    </row>
    <row r="35" spans="1:11" x14ac:dyDescent="0.25">
      <c r="A35" s="22"/>
      <c r="B35" s="65"/>
      <c r="C35" s="57"/>
      <c r="D35" s="18"/>
      <c r="E35" s="45"/>
      <c r="F35" s="12"/>
      <c r="G35" s="44"/>
      <c r="H35" s="44"/>
      <c r="I35" s="19"/>
      <c r="J35" s="20"/>
      <c r="K35" s="15"/>
    </row>
    <row r="36" spans="1:11" x14ac:dyDescent="0.25">
      <c r="A36" s="22"/>
      <c r="B36" s="65"/>
      <c r="C36" s="57"/>
      <c r="D36" s="18"/>
      <c r="E36" s="45"/>
      <c r="F36" s="12"/>
      <c r="G36" s="44"/>
      <c r="H36" s="44"/>
      <c r="I36" s="95">
        <f>SUM(H16,H22,H28,H33)</f>
        <v>268882.15999999997</v>
      </c>
      <c r="J36" s="20"/>
      <c r="K36" s="15"/>
    </row>
    <row r="37" spans="1:11" x14ac:dyDescent="0.25">
      <c r="A37" s="22"/>
      <c r="B37" s="65"/>
      <c r="C37" s="57"/>
      <c r="D37" s="18"/>
      <c r="E37" s="45"/>
      <c r="F37" s="12"/>
      <c r="G37" s="44"/>
      <c r="H37" s="44"/>
      <c r="I37" s="19"/>
      <c r="J37" s="20"/>
      <c r="K37" s="15"/>
    </row>
    <row r="38" spans="1:11" x14ac:dyDescent="0.25">
      <c r="A38" s="22"/>
      <c r="B38" s="65"/>
      <c r="C38" s="98"/>
      <c r="D38" s="27"/>
      <c r="E38" s="45"/>
      <c r="F38" s="12"/>
      <c r="G38" s="44"/>
      <c r="H38" s="44"/>
      <c r="I38" s="19"/>
      <c r="J38" s="20"/>
      <c r="K38" s="15"/>
    </row>
    <row r="39" spans="1:11" ht="15.75" x14ac:dyDescent="0.25">
      <c r="A39" s="73"/>
      <c r="B39" s="65">
        <v>3.3</v>
      </c>
      <c r="C39" s="96" t="s">
        <v>39</v>
      </c>
      <c r="D39" s="51"/>
      <c r="E39" s="45"/>
      <c r="F39" s="12"/>
      <c r="G39" s="44"/>
      <c r="H39" s="44"/>
      <c r="I39" s="19"/>
      <c r="J39" s="20"/>
      <c r="K39" s="15"/>
    </row>
    <row r="40" spans="1:11" x14ac:dyDescent="0.25">
      <c r="A40" s="22"/>
      <c r="B40" s="65"/>
      <c r="C40" s="57"/>
      <c r="D40" s="52"/>
      <c r="E40" s="82"/>
      <c r="F40" s="12"/>
      <c r="G40" s="44"/>
      <c r="H40" s="44"/>
      <c r="I40" s="19"/>
      <c r="J40" s="20"/>
      <c r="K40" s="15"/>
    </row>
    <row r="41" spans="1:11" x14ac:dyDescent="0.25">
      <c r="B41" s="65" t="s">
        <v>132</v>
      </c>
      <c r="C41" s="55" t="s">
        <v>133</v>
      </c>
      <c r="D41" s="52"/>
      <c r="E41" s="84"/>
      <c r="F41" s="52"/>
      <c r="G41" s="92"/>
      <c r="H41" s="92"/>
      <c r="I41" s="19"/>
    </row>
    <row r="42" spans="1:11" ht="26.25" x14ac:dyDescent="0.25">
      <c r="A42" s="22"/>
      <c r="B42" s="65"/>
      <c r="C42" s="58" t="s">
        <v>134</v>
      </c>
      <c r="D42" s="53"/>
      <c r="E42" s="45"/>
      <c r="F42" s="12"/>
      <c r="G42" s="44"/>
      <c r="H42" s="44"/>
      <c r="I42" s="7"/>
      <c r="J42" s="54"/>
      <c r="K42" s="15"/>
    </row>
    <row r="43" spans="1:11" x14ac:dyDescent="0.25">
      <c r="A43" s="22"/>
      <c r="B43" s="65"/>
      <c r="C43" s="77"/>
      <c r="D43" s="13"/>
      <c r="E43" s="45"/>
      <c r="F43" s="12"/>
      <c r="G43" s="93"/>
      <c r="H43" s="93"/>
      <c r="I43" s="7"/>
      <c r="J43" s="8"/>
      <c r="K43" s="15"/>
    </row>
    <row r="44" spans="1:11" x14ac:dyDescent="0.25">
      <c r="A44" s="22"/>
      <c r="B44" s="65"/>
      <c r="C44" s="58" t="s">
        <v>65</v>
      </c>
      <c r="D44" s="13"/>
      <c r="E44" s="45">
        <v>486.87</v>
      </c>
      <c r="F44" s="48" t="s">
        <v>30</v>
      </c>
      <c r="G44" s="93">
        <v>21.5</v>
      </c>
      <c r="H44" s="91">
        <f>G44*E44</f>
        <v>10467.705</v>
      </c>
      <c r="I44" s="7"/>
      <c r="J44" s="8"/>
      <c r="K44" s="15"/>
    </row>
    <row r="45" spans="1:11" x14ac:dyDescent="0.25">
      <c r="A45" s="22"/>
      <c r="B45" s="65"/>
      <c r="C45" s="77"/>
      <c r="D45" s="13"/>
      <c r="E45" s="45"/>
      <c r="F45" s="12"/>
      <c r="G45" s="93"/>
      <c r="H45" s="93"/>
      <c r="I45" s="7"/>
      <c r="J45" s="8"/>
      <c r="K45" s="15"/>
    </row>
    <row r="46" spans="1:11" x14ac:dyDescent="0.25">
      <c r="A46" s="22"/>
      <c r="B46" s="65"/>
      <c r="C46" s="58" t="s">
        <v>69</v>
      </c>
      <c r="D46" s="13"/>
      <c r="E46" s="45">
        <v>617.82000000000005</v>
      </c>
      <c r="F46" s="48" t="s">
        <v>30</v>
      </c>
      <c r="G46" s="93">
        <v>21.5</v>
      </c>
      <c r="H46" s="91">
        <f>G46*E46</f>
        <v>13283.130000000001</v>
      </c>
      <c r="I46" s="7"/>
      <c r="J46" s="8"/>
      <c r="K46" s="15"/>
    </row>
    <row r="47" spans="1:11" x14ac:dyDescent="0.25">
      <c r="A47" s="22"/>
      <c r="B47" s="65"/>
      <c r="C47" s="77"/>
      <c r="D47" s="13"/>
      <c r="E47" s="45"/>
      <c r="F47" s="12"/>
      <c r="G47" s="93"/>
      <c r="H47" s="93"/>
      <c r="I47" s="7"/>
      <c r="J47" s="8"/>
      <c r="K47" s="15"/>
    </row>
    <row r="48" spans="1:11" x14ac:dyDescent="0.25">
      <c r="A48" s="22"/>
      <c r="B48" s="65"/>
      <c r="C48" s="77"/>
      <c r="D48" s="13"/>
      <c r="E48" s="45"/>
      <c r="F48" s="12"/>
      <c r="G48" s="93"/>
      <c r="H48" s="93"/>
      <c r="I48" s="7"/>
      <c r="J48" s="8"/>
      <c r="K48" s="15"/>
    </row>
    <row r="49" spans="1:11" x14ac:dyDescent="0.25">
      <c r="A49" s="22"/>
      <c r="B49" s="65" t="s">
        <v>135</v>
      </c>
      <c r="C49" s="99" t="s">
        <v>136</v>
      </c>
      <c r="D49" s="13"/>
      <c r="E49" s="45"/>
      <c r="F49" s="12"/>
      <c r="G49" s="93"/>
      <c r="H49" s="93"/>
      <c r="I49" s="7"/>
      <c r="J49" s="8"/>
      <c r="K49" s="15"/>
    </row>
    <row r="50" spans="1:11" ht="26.25" x14ac:dyDescent="0.25">
      <c r="A50" s="22"/>
      <c r="B50" s="65"/>
      <c r="C50" s="102" t="s">
        <v>137</v>
      </c>
      <c r="D50" s="129"/>
      <c r="E50" s="155"/>
      <c r="F50" s="141"/>
      <c r="G50" s="156"/>
      <c r="H50" s="156"/>
      <c r="I50" s="141"/>
      <c r="J50" s="131"/>
      <c r="K50" s="15"/>
    </row>
    <row r="51" spans="1:11" x14ac:dyDescent="0.25">
      <c r="A51" s="22"/>
      <c r="B51" s="65"/>
      <c r="C51" s="59"/>
      <c r="D51" s="129"/>
      <c r="E51" s="155"/>
      <c r="F51" s="141"/>
      <c r="G51" s="156"/>
      <c r="H51" s="156"/>
      <c r="I51" s="141"/>
      <c r="J51" s="131"/>
      <c r="K51" s="15"/>
    </row>
    <row r="52" spans="1:11" x14ac:dyDescent="0.25">
      <c r="A52" s="22"/>
      <c r="B52" s="65"/>
      <c r="C52" s="59" t="s">
        <v>138</v>
      </c>
      <c r="D52" s="129"/>
      <c r="E52" s="107">
        <v>3535.14</v>
      </c>
      <c r="F52" s="109" t="s">
        <v>30</v>
      </c>
      <c r="G52" s="130">
        <v>24</v>
      </c>
      <c r="H52" s="120">
        <f>G52*E52</f>
        <v>84843.36</v>
      </c>
      <c r="I52" s="127"/>
      <c r="J52" s="131"/>
      <c r="K52" s="15"/>
    </row>
    <row r="53" spans="1:11" x14ac:dyDescent="0.25">
      <c r="A53" s="22"/>
      <c r="B53" s="65"/>
      <c r="C53" s="77"/>
      <c r="D53" s="13"/>
      <c r="E53" s="45"/>
      <c r="F53" s="12"/>
      <c r="G53" s="93"/>
      <c r="H53" s="93"/>
      <c r="I53" s="7"/>
      <c r="J53" s="8"/>
      <c r="K53" s="15"/>
    </row>
    <row r="54" spans="1:11" x14ac:dyDescent="0.25">
      <c r="A54" s="22"/>
      <c r="B54" s="65"/>
      <c r="C54" s="56"/>
      <c r="D54" s="13"/>
      <c r="E54" s="45"/>
      <c r="F54" s="12"/>
      <c r="G54" s="93"/>
      <c r="H54" s="93"/>
      <c r="I54" s="7"/>
      <c r="J54" s="8"/>
      <c r="K54" s="15"/>
    </row>
    <row r="55" spans="1:11" x14ac:dyDescent="0.25">
      <c r="A55" s="22"/>
      <c r="B55" s="65" t="s">
        <v>135</v>
      </c>
      <c r="C55" s="99" t="s">
        <v>136</v>
      </c>
      <c r="D55" s="13"/>
      <c r="E55" s="45"/>
      <c r="F55" s="12"/>
      <c r="G55" s="93"/>
      <c r="H55" s="93"/>
      <c r="I55" s="7"/>
      <c r="J55" s="8"/>
      <c r="K55" s="15"/>
    </row>
    <row r="56" spans="1:11" ht="26.25" x14ac:dyDescent="0.25">
      <c r="A56" s="22"/>
      <c r="B56" s="65"/>
      <c r="C56" s="102" t="s">
        <v>139</v>
      </c>
      <c r="D56" s="129"/>
      <c r="E56" s="155"/>
      <c r="F56" s="141"/>
      <c r="G56" s="156"/>
      <c r="H56" s="156"/>
      <c r="I56" s="141"/>
      <c r="J56" s="131"/>
      <c r="K56" s="15"/>
    </row>
    <row r="57" spans="1:11" x14ac:dyDescent="0.25">
      <c r="A57" s="22"/>
      <c r="B57" s="65"/>
      <c r="C57" s="59"/>
      <c r="D57" s="129"/>
      <c r="E57" s="155"/>
      <c r="F57" s="141"/>
      <c r="G57" s="156"/>
      <c r="H57" s="156"/>
      <c r="I57" s="141"/>
      <c r="J57" s="131"/>
      <c r="K57" s="15"/>
    </row>
    <row r="58" spans="1:11" x14ac:dyDescent="0.25">
      <c r="A58" s="22"/>
      <c r="B58" s="65"/>
      <c r="C58" s="59" t="s">
        <v>138</v>
      </c>
      <c r="D58" s="129"/>
      <c r="E58" s="107">
        <v>3535.14</v>
      </c>
      <c r="F58" s="109" t="s">
        <v>30</v>
      </c>
      <c r="G58" s="130">
        <v>5.2</v>
      </c>
      <c r="H58" s="120">
        <f>G58*E58</f>
        <v>18382.727999999999</v>
      </c>
      <c r="I58" s="127"/>
      <c r="J58" s="131"/>
      <c r="K58" s="15"/>
    </row>
    <row r="59" spans="1:11" x14ac:dyDescent="0.25">
      <c r="A59" s="22"/>
      <c r="B59" s="65"/>
      <c r="C59" s="59"/>
      <c r="D59" s="129"/>
      <c r="E59" s="107"/>
      <c r="F59" s="109"/>
      <c r="G59" s="130"/>
      <c r="H59" s="130"/>
      <c r="I59" s="127"/>
      <c r="J59" s="131"/>
      <c r="K59" s="15"/>
    </row>
    <row r="60" spans="1:11" x14ac:dyDescent="0.25">
      <c r="A60" s="22"/>
      <c r="B60" s="65"/>
      <c r="C60" s="59"/>
      <c r="D60" s="129"/>
      <c r="E60" s="107"/>
      <c r="F60" s="109"/>
      <c r="G60" s="130"/>
      <c r="H60" s="130"/>
      <c r="I60" s="127"/>
      <c r="J60" s="131"/>
      <c r="K60" s="15"/>
    </row>
    <row r="61" spans="1:11" x14ac:dyDescent="0.25">
      <c r="A61" s="22"/>
      <c r="B61" s="65"/>
      <c r="C61" s="59"/>
      <c r="D61" s="129"/>
      <c r="E61" s="107"/>
      <c r="F61" s="109"/>
      <c r="G61" s="130"/>
      <c r="H61" s="130"/>
      <c r="I61" s="145">
        <f>SUM(H44,H46,H52,H58)</f>
        <v>126976.92300000001</v>
      </c>
      <c r="J61" s="131"/>
      <c r="K61" s="15"/>
    </row>
    <row r="62" spans="1:11" x14ac:dyDescent="0.25">
      <c r="A62" s="22"/>
      <c r="B62" s="65"/>
      <c r="C62" s="59"/>
      <c r="D62" s="129"/>
      <c r="E62" s="107"/>
      <c r="F62" s="109"/>
      <c r="G62" s="130"/>
      <c r="H62" s="130"/>
      <c r="I62" s="127"/>
      <c r="J62" s="131"/>
      <c r="K62" s="15"/>
    </row>
    <row r="63" spans="1:11" x14ac:dyDescent="0.25">
      <c r="A63" s="22"/>
      <c r="B63" s="65"/>
      <c r="C63" s="59"/>
      <c r="D63" s="129"/>
      <c r="E63" s="107"/>
      <c r="F63" s="109"/>
      <c r="G63" s="130"/>
      <c r="H63" s="130"/>
      <c r="I63" s="127"/>
      <c r="J63" s="131"/>
      <c r="K63" s="15"/>
    </row>
    <row r="64" spans="1:11" x14ac:dyDescent="0.25">
      <c r="A64" s="160"/>
      <c r="B64" s="161"/>
      <c r="C64" s="162"/>
      <c r="D64" s="163"/>
      <c r="E64" s="164"/>
      <c r="F64" s="165"/>
      <c r="G64" s="166"/>
      <c r="H64" s="167" t="s">
        <v>141</v>
      </c>
      <c r="I64" s="167">
        <f>SUM(I6:I63)</f>
        <v>395859.08299999998</v>
      </c>
      <c r="J64" s="168"/>
      <c r="K64" s="15"/>
    </row>
    <row r="66" spans="7:9" x14ac:dyDescent="0.25">
      <c r="G66" s="85" t="s">
        <v>142</v>
      </c>
      <c r="H66" s="85">
        <f>SUM(H6:H63)</f>
        <v>395859.08299999998</v>
      </c>
      <c r="I66" s="85">
        <f>H66-I64</f>
        <v>0</v>
      </c>
    </row>
  </sheetData>
  <mergeCells count="1">
    <mergeCell ref="A4:B4"/>
  </mergeCells>
  <pageMargins left="0.7" right="0.7" top="0.75" bottom="0.75" header="0.3" footer="0.3"/>
  <pageSetup paperSize="9" scale="54" fitToHeight="0" orientation="portrait" horizontalDpi="300" verticalDpi="30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B27627-9883-42E0-A8E4-B21F780B81CE}">
  <sheetPr>
    <pageSetUpPr fitToPage="1"/>
  </sheetPr>
  <dimension ref="A1:K22"/>
  <sheetViews>
    <sheetView view="pageBreakPreview" topLeftCell="B1" zoomScale="85" zoomScaleNormal="85" zoomScaleSheetLayoutView="85" workbookViewId="0">
      <pane ySplit="4" topLeftCell="A5" activePane="bottomLeft" state="frozen"/>
      <selection pane="bottomLeft" activeCell="F9" sqref="F9"/>
    </sheetView>
  </sheetViews>
  <sheetFormatPr defaultRowHeight="15" x14ac:dyDescent="0.25"/>
  <cols>
    <col min="1" max="1" width="2" style="70" bestFit="1" customWidth="1"/>
    <col min="2" max="2" width="5.140625" style="70" bestFit="1" customWidth="1"/>
    <col min="3" max="3" width="49" style="74" customWidth="1"/>
    <col min="4" max="4" width="7.42578125" customWidth="1"/>
    <col min="5" max="5" width="7.42578125" style="78" bestFit="1" customWidth="1"/>
    <col min="6" max="6" width="8.28515625" customWidth="1"/>
    <col min="7" max="7" width="14.7109375" style="85" customWidth="1"/>
    <col min="8" max="8" width="18" style="85" customWidth="1"/>
    <col min="9" max="9" width="16.42578125" customWidth="1"/>
    <col min="10" max="10" width="35.7109375" customWidth="1"/>
    <col min="11" max="11" width="1.28515625" customWidth="1"/>
  </cols>
  <sheetData>
    <row r="1" spans="1:11" x14ac:dyDescent="0.25">
      <c r="A1" s="67"/>
      <c r="B1" s="67"/>
    </row>
    <row r="2" spans="1:11" x14ac:dyDescent="0.25">
      <c r="A2" s="71"/>
      <c r="B2" s="68"/>
      <c r="C2" s="4"/>
      <c r="D2" s="4"/>
      <c r="E2" s="79"/>
      <c r="F2" s="3"/>
      <c r="G2" s="86"/>
      <c r="H2" s="86"/>
      <c r="I2" s="5"/>
      <c r="J2" s="6"/>
      <c r="K2" s="14"/>
    </row>
    <row r="3" spans="1:11" x14ac:dyDescent="0.25">
      <c r="A3" s="71"/>
      <c r="B3" s="68"/>
      <c r="C3" s="3"/>
      <c r="D3" s="3"/>
      <c r="E3" s="79"/>
      <c r="F3" s="3"/>
      <c r="G3" s="86"/>
      <c r="H3" s="86"/>
      <c r="I3" s="5"/>
      <c r="J3" s="6"/>
      <c r="K3" s="14"/>
    </row>
    <row r="4" spans="1:11" ht="15" customHeight="1" x14ac:dyDescent="0.25">
      <c r="A4" s="281" t="s">
        <v>16</v>
      </c>
      <c r="B4" s="281"/>
      <c r="C4" s="75" t="s">
        <v>17</v>
      </c>
      <c r="D4" s="61"/>
      <c r="E4" s="80" t="s">
        <v>37</v>
      </c>
      <c r="F4" s="16" t="s">
        <v>36</v>
      </c>
      <c r="G4" s="87" t="s">
        <v>18</v>
      </c>
      <c r="H4" s="87" t="s">
        <v>19</v>
      </c>
      <c r="I4" s="16" t="s">
        <v>20</v>
      </c>
      <c r="J4" s="16" t="s">
        <v>21</v>
      </c>
      <c r="K4" s="15"/>
    </row>
    <row r="5" spans="1:11" x14ac:dyDescent="0.25">
      <c r="A5" s="22"/>
      <c r="B5" s="64"/>
      <c r="C5" s="76"/>
      <c r="D5" s="60"/>
      <c r="E5" s="81"/>
      <c r="F5" s="10"/>
      <c r="G5" s="88" t="s">
        <v>22</v>
      </c>
      <c r="H5" s="88" t="s">
        <v>22</v>
      </c>
      <c r="I5" s="24" t="s">
        <v>22</v>
      </c>
      <c r="J5" s="8"/>
      <c r="K5" s="15"/>
    </row>
    <row r="6" spans="1:11" ht="15.75" x14ac:dyDescent="0.25">
      <c r="A6" s="72">
        <v>4</v>
      </c>
      <c r="B6" s="69"/>
      <c r="C6" s="29" t="s">
        <v>51</v>
      </c>
      <c r="D6" s="60"/>
      <c r="E6" s="81"/>
      <c r="F6" s="10"/>
      <c r="G6" s="89"/>
      <c r="H6" s="89"/>
      <c r="I6" s="7"/>
      <c r="J6" s="8"/>
      <c r="K6" s="15"/>
    </row>
    <row r="7" spans="1:11" x14ac:dyDescent="0.25">
      <c r="A7" s="72"/>
      <c r="B7" s="69"/>
      <c r="D7" s="60"/>
      <c r="E7" s="81"/>
      <c r="F7" s="10"/>
      <c r="G7" s="89"/>
      <c r="H7" s="89"/>
      <c r="I7" s="7"/>
      <c r="J7" s="8"/>
      <c r="K7" s="15"/>
    </row>
    <row r="8" spans="1:11" x14ac:dyDescent="0.25">
      <c r="A8" s="72"/>
      <c r="B8" s="69" t="s">
        <v>267</v>
      </c>
      <c r="C8" s="178" t="s">
        <v>268</v>
      </c>
      <c r="D8" s="60"/>
      <c r="E8" s="81"/>
      <c r="F8" s="10"/>
      <c r="G8" s="89"/>
      <c r="H8" s="89"/>
      <c r="I8" s="7"/>
      <c r="J8" s="8"/>
      <c r="K8" s="15"/>
    </row>
    <row r="9" spans="1:11" x14ac:dyDescent="0.25">
      <c r="A9" s="72"/>
      <c r="B9" s="69"/>
      <c r="C9" s="74" t="s">
        <v>269</v>
      </c>
      <c r="D9" s="60"/>
      <c r="E9" s="81"/>
      <c r="F9" s="10" t="s">
        <v>30</v>
      </c>
      <c r="G9" s="89"/>
      <c r="H9" s="89"/>
      <c r="I9" s="7"/>
      <c r="J9" s="269" t="s">
        <v>270</v>
      </c>
      <c r="K9" s="15"/>
    </row>
    <row r="10" spans="1:11" x14ac:dyDescent="0.25">
      <c r="A10" s="72"/>
      <c r="B10" s="69"/>
      <c r="D10" s="60"/>
      <c r="E10" s="81"/>
      <c r="F10" s="10"/>
      <c r="G10" s="89"/>
      <c r="H10" s="89"/>
      <c r="I10" s="7"/>
      <c r="J10" s="8"/>
      <c r="K10" s="15"/>
    </row>
    <row r="11" spans="1:11" x14ac:dyDescent="0.25">
      <c r="A11" s="72"/>
      <c r="B11" s="69"/>
      <c r="D11" s="60"/>
      <c r="E11" s="81"/>
      <c r="F11" s="10"/>
      <c r="G11" s="89"/>
      <c r="H11" s="89"/>
      <c r="I11" s="7"/>
      <c r="J11" s="8"/>
      <c r="K11" s="15"/>
    </row>
    <row r="12" spans="1:11" x14ac:dyDescent="0.25">
      <c r="A12" s="72"/>
      <c r="B12" s="69"/>
      <c r="D12" s="60"/>
      <c r="E12" s="81"/>
      <c r="F12" s="10"/>
      <c r="G12" s="89"/>
      <c r="H12" s="89"/>
      <c r="I12" s="7"/>
      <c r="J12" s="8"/>
      <c r="K12" s="15"/>
    </row>
    <row r="13" spans="1:11" x14ac:dyDescent="0.25">
      <c r="A13" s="72"/>
      <c r="B13" s="69"/>
      <c r="D13" s="60"/>
      <c r="E13" s="81"/>
      <c r="F13" s="10"/>
      <c r="G13" s="89"/>
      <c r="H13" s="89"/>
      <c r="I13" s="7"/>
      <c r="J13" s="8"/>
      <c r="K13" s="15"/>
    </row>
    <row r="14" spans="1:11" x14ac:dyDescent="0.25">
      <c r="A14" s="72"/>
      <c r="B14" s="69"/>
      <c r="D14" s="60"/>
      <c r="E14" s="81"/>
      <c r="F14" s="10"/>
      <c r="G14" s="89"/>
      <c r="H14" s="89"/>
      <c r="I14" s="7"/>
      <c r="J14" s="8"/>
      <c r="K14" s="15"/>
    </row>
    <row r="15" spans="1:11" x14ac:dyDescent="0.25">
      <c r="A15" s="72"/>
      <c r="B15" s="69"/>
      <c r="D15" s="60"/>
      <c r="E15" s="81"/>
      <c r="F15" s="10"/>
      <c r="G15" s="89"/>
      <c r="H15" s="89"/>
      <c r="I15" s="7"/>
      <c r="J15" s="8"/>
      <c r="K15" s="15"/>
    </row>
    <row r="16" spans="1:11" x14ac:dyDescent="0.25">
      <c r="A16" s="72"/>
      <c r="B16" s="69"/>
      <c r="D16" s="60"/>
      <c r="E16" s="81"/>
      <c r="F16" s="10"/>
      <c r="G16" s="89"/>
      <c r="H16" s="89"/>
      <c r="I16" s="7"/>
      <c r="J16" s="8"/>
      <c r="K16" s="15"/>
    </row>
    <row r="17" spans="1:11" x14ac:dyDescent="0.25">
      <c r="A17" s="160"/>
      <c r="B17" s="161"/>
      <c r="C17" s="162"/>
      <c r="D17" s="163"/>
      <c r="E17" s="164"/>
      <c r="F17" s="165"/>
      <c r="G17" s="166"/>
      <c r="H17" s="167" t="s">
        <v>141</v>
      </c>
      <c r="I17" s="167">
        <f>SUM(I6:I16)</f>
        <v>0</v>
      </c>
      <c r="J17" s="168"/>
      <c r="K17" s="15"/>
    </row>
    <row r="19" spans="1:11" x14ac:dyDescent="0.25">
      <c r="G19" s="201" t="s">
        <v>142</v>
      </c>
      <c r="H19" s="201">
        <f>SUM(H6:H16)</f>
        <v>0</v>
      </c>
      <c r="I19" s="201">
        <f>H19-I17</f>
        <v>0</v>
      </c>
    </row>
    <row r="20" spans="1:11" x14ac:dyDescent="0.25">
      <c r="C20" s="216"/>
      <c r="G20" s="217"/>
      <c r="H20" s="218"/>
      <c r="I20" s="218"/>
    </row>
    <row r="22" spans="1:11" x14ac:dyDescent="0.25">
      <c r="I22" s="85"/>
    </row>
  </sheetData>
  <mergeCells count="1">
    <mergeCell ref="A4:B4"/>
  </mergeCells>
  <pageMargins left="0.7" right="0.7" top="0.75" bottom="0.75" header="0.3" footer="0.3"/>
  <pageSetup paperSize="9" scale="54" fitToHeight="0" orientation="portrait" horizontalDpi="300" verticalDpi="30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91119E-E06B-47EB-826A-B9E886CB7BE3}">
  <sheetPr>
    <pageSetUpPr fitToPage="1"/>
  </sheetPr>
  <dimension ref="A1:K89"/>
  <sheetViews>
    <sheetView view="pageBreakPreview" zoomScale="85" zoomScaleNormal="85" zoomScaleSheetLayoutView="85" workbookViewId="0">
      <pane ySplit="4" topLeftCell="A5" activePane="bottomLeft" state="frozen"/>
      <selection pane="bottomLeft"/>
    </sheetView>
  </sheetViews>
  <sheetFormatPr defaultRowHeight="15" x14ac:dyDescent="0.25"/>
  <cols>
    <col min="1" max="1" width="2" style="70" bestFit="1" customWidth="1"/>
    <col min="2" max="2" width="6.140625" style="70" bestFit="1" customWidth="1"/>
    <col min="3" max="3" width="49" style="74" customWidth="1"/>
    <col min="4" max="4" width="7.42578125" customWidth="1"/>
    <col min="5" max="5" width="7.7109375" style="78" bestFit="1" customWidth="1"/>
    <col min="6" max="6" width="8.28515625" customWidth="1"/>
    <col min="7" max="7" width="14.7109375" style="85" customWidth="1"/>
    <col min="8" max="8" width="18" style="85" customWidth="1"/>
    <col min="9" max="9" width="16.42578125" customWidth="1"/>
    <col min="10" max="10" width="35.7109375" customWidth="1"/>
    <col min="11" max="11" width="1.28515625" customWidth="1"/>
  </cols>
  <sheetData>
    <row r="1" spans="1:11" x14ac:dyDescent="0.25">
      <c r="A1" s="67"/>
      <c r="B1" s="67"/>
    </row>
    <row r="2" spans="1:11" x14ac:dyDescent="0.25">
      <c r="A2" s="71"/>
      <c r="B2" s="68"/>
      <c r="C2" s="135"/>
      <c r="D2" s="4"/>
      <c r="E2" s="79"/>
      <c r="F2" s="3"/>
      <c r="G2" s="86"/>
      <c r="H2" s="86"/>
      <c r="I2" s="5"/>
      <c r="J2" s="6"/>
      <c r="K2" s="14"/>
    </row>
    <row r="3" spans="1:11" x14ac:dyDescent="0.25">
      <c r="A3" s="71"/>
      <c r="B3" s="68"/>
      <c r="C3" s="63"/>
      <c r="D3" s="3"/>
      <c r="E3" s="79"/>
      <c r="F3" s="3"/>
      <c r="G3" s="86"/>
      <c r="H3" s="86"/>
      <c r="I3" s="5"/>
      <c r="J3" s="6"/>
      <c r="K3" s="14"/>
    </row>
    <row r="4" spans="1:11" ht="15" customHeight="1" x14ac:dyDescent="0.25">
      <c r="A4" s="281" t="s">
        <v>16</v>
      </c>
      <c r="B4" s="281"/>
      <c r="C4" s="136" t="s">
        <v>17</v>
      </c>
      <c r="D4" s="61"/>
      <c r="E4" s="80" t="s">
        <v>37</v>
      </c>
      <c r="F4" s="16" t="s">
        <v>36</v>
      </c>
      <c r="G4" s="87" t="s">
        <v>18</v>
      </c>
      <c r="H4" s="87" t="s">
        <v>19</v>
      </c>
      <c r="I4" s="16" t="s">
        <v>20</v>
      </c>
      <c r="J4" s="16" t="s">
        <v>21</v>
      </c>
      <c r="K4" s="15"/>
    </row>
    <row r="5" spans="1:11" x14ac:dyDescent="0.25">
      <c r="A5" s="22"/>
      <c r="B5" s="64"/>
      <c r="C5" s="25"/>
      <c r="D5" s="60"/>
      <c r="E5" s="81"/>
      <c r="F5" s="10"/>
      <c r="G5" s="88" t="s">
        <v>22</v>
      </c>
      <c r="H5" s="88" t="s">
        <v>22</v>
      </c>
      <c r="I5" s="24" t="s">
        <v>22</v>
      </c>
      <c r="J5" s="8"/>
      <c r="K5" s="15"/>
    </row>
    <row r="6" spans="1:11" ht="15.75" x14ac:dyDescent="0.25">
      <c r="A6" s="72">
        <v>5</v>
      </c>
      <c r="B6" s="69"/>
      <c r="C6" s="29" t="s">
        <v>59</v>
      </c>
      <c r="D6" s="60"/>
      <c r="E6" s="81"/>
      <c r="F6" s="10"/>
      <c r="G6" s="89"/>
      <c r="H6" s="89"/>
      <c r="I6" s="7"/>
      <c r="J6" s="8"/>
      <c r="K6" s="15"/>
    </row>
    <row r="7" spans="1:11" x14ac:dyDescent="0.25">
      <c r="A7" s="72"/>
      <c r="B7" s="69"/>
      <c r="D7" s="60"/>
      <c r="E7" s="81"/>
      <c r="F7" s="10"/>
      <c r="G7" s="89"/>
      <c r="H7" s="89"/>
      <c r="I7" s="7"/>
      <c r="J7" s="8"/>
      <c r="K7" s="15"/>
    </row>
    <row r="8" spans="1:11" x14ac:dyDescent="0.25">
      <c r="A8" s="72"/>
      <c r="B8" s="69" t="s">
        <v>173</v>
      </c>
      <c r="C8" s="178" t="s">
        <v>174</v>
      </c>
      <c r="D8" s="60"/>
      <c r="E8" s="81"/>
      <c r="F8" s="10"/>
      <c r="G8" s="89"/>
      <c r="H8" s="89"/>
      <c r="I8" s="7"/>
      <c r="J8" s="8"/>
      <c r="K8" s="15"/>
    </row>
    <row r="9" spans="1:11" ht="25.5" x14ac:dyDescent="0.25">
      <c r="A9" s="72"/>
      <c r="B9" s="69"/>
      <c r="C9" s="98" t="s">
        <v>65</v>
      </c>
      <c r="D9" s="60"/>
      <c r="E9" s="109">
        <v>486.87</v>
      </c>
      <c r="F9" s="109" t="s">
        <v>30</v>
      </c>
      <c r="G9" s="187">
        <v>1.6</v>
      </c>
      <c r="H9" s="187">
        <f>G9*E9</f>
        <v>778.99200000000008</v>
      </c>
      <c r="I9" s="7"/>
      <c r="J9" s="198" t="s">
        <v>175</v>
      </c>
      <c r="K9" s="15"/>
    </row>
    <row r="10" spans="1:11" x14ac:dyDescent="0.25">
      <c r="A10" s="72"/>
      <c r="B10" s="69"/>
      <c r="C10" s="77"/>
      <c r="D10" s="60"/>
      <c r="E10" s="109"/>
      <c r="F10" s="199"/>
      <c r="G10" s="187"/>
      <c r="H10" s="187"/>
      <c r="I10" s="7"/>
      <c r="K10" s="15"/>
    </row>
    <row r="11" spans="1:11" ht="25.5" x14ac:dyDescent="0.25">
      <c r="A11" s="72"/>
      <c r="B11" s="69"/>
      <c r="C11" s="98" t="s">
        <v>66</v>
      </c>
      <c r="D11" s="60"/>
      <c r="E11" s="109">
        <v>617.82000000000005</v>
      </c>
      <c r="F11" s="109" t="s">
        <v>30</v>
      </c>
      <c r="G11" s="187">
        <v>2.2000000000000002</v>
      </c>
      <c r="H11" s="187">
        <f>G11*E11</f>
        <v>1359.2040000000002</v>
      </c>
      <c r="I11" s="7"/>
      <c r="J11" s="198" t="s">
        <v>175</v>
      </c>
      <c r="K11" s="15"/>
    </row>
    <row r="12" spans="1:11" x14ac:dyDescent="0.25">
      <c r="A12" s="72"/>
      <c r="B12" s="69"/>
      <c r="C12" s="77"/>
      <c r="D12" s="60"/>
      <c r="E12" s="109"/>
      <c r="F12" s="199"/>
      <c r="G12" s="187"/>
      <c r="H12" s="187"/>
      <c r="I12" s="7"/>
      <c r="J12" s="8"/>
      <c r="K12" s="15"/>
    </row>
    <row r="13" spans="1:11" ht="25.5" x14ac:dyDescent="0.25">
      <c r="A13" s="72"/>
      <c r="B13" s="69"/>
      <c r="C13" s="98" t="s">
        <v>64</v>
      </c>
      <c r="D13" s="60"/>
      <c r="E13" s="109">
        <v>3535.14</v>
      </c>
      <c r="F13" s="109" t="s">
        <v>30</v>
      </c>
      <c r="G13" s="187">
        <v>41</v>
      </c>
      <c r="H13" s="187">
        <f>G13*E13</f>
        <v>144940.74</v>
      </c>
      <c r="I13" s="7"/>
      <c r="J13" s="198" t="s">
        <v>175</v>
      </c>
      <c r="K13" s="15"/>
    </row>
    <row r="14" spans="1:11" x14ac:dyDescent="0.25">
      <c r="A14" s="72"/>
      <c r="B14" s="69"/>
      <c r="D14" s="60"/>
      <c r="E14" s="200"/>
      <c r="F14" s="199"/>
      <c r="G14" s="187"/>
      <c r="H14" s="187"/>
      <c r="I14" s="7"/>
      <c r="J14" s="8"/>
      <c r="K14" s="15"/>
    </row>
    <row r="15" spans="1:11" x14ac:dyDescent="0.25">
      <c r="A15" s="72"/>
      <c r="B15" s="69"/>
      <c r="D15" s="60"/>
      <c r="E15" s="200"/>
      <c r="F15" s="199"/>
      <c r="G15" s="187"/>
      <c r="H15" s="187"/>
      <c r="I15" s="7"/>
      <c r="J15" s="8"/>
      <c r="K15" s="15"/>
    </row>
    <row r="16" spans="1:11" x14ac:dyDescent="0.25">
      <c r="A16" s="72"/>
      <c r="B16" s="69"/>
      <c r="D16" s="60"/>
      <c r="E16" s="200"/>
      <c r="F16" s="199"/>
      <c r="G16" s="187"/>
      <c r="H16" s="187"/>
      <c r="I16" s="206">
        <f>SUM(H9,H11,H13)</f>
        <v>147078.93599999999</v>
      </c>
      <c r="J16" s="8"/>
      <c r="K16" s="15"/>
    </row>
    <row r="17" spans="1:11" x14ac:dyDescent="0.25">
      <c r="A17" s="22"/>
      <c r="B17" s="65"/>
      <c r="C17" s="98"/>
      <c r="D17" s="26"/>
      <c r="E17" s="107"/>
      <c r="F17" s="109"/>
      <c r="G17" s="110"/>
      <c r="H17" s="187"/>
      <c r="I17" s="11"/>
      <c r="J17" s="20"/>
      <c r="K17" s="15"/>
    </row>
    <row r="18" spans="1:11" x14ac:dyDescent="0.25">
      <c r="A18" s="22"/>
      <c r="B18" s="65"/>
      <c r="C18" s="98"/>
      <c r="D18" s="26"/>
      <c r="E18" s="107"/>
      <c r="F18" s="109"/>
      <c r="G18" s="110"/>
      <c r="H18" s="187"/>
      <c r="I18" s="11"/>
      <c r="J18" s="20"/>
      <c r="K18" s="15"/>
    </row>
    <row r="19" spans="1:11" x14ac:dyDescent="0.25">
      <c r="A19" s="22"/>
      <c r="B19" s="65" t="s">
        <v>60</v>
      </c>
      <c r="C19" s="100" t="s">
        <v>61</v>
      </c>
      <c r="D19" s="26"/>
      <c r="E19" s="107"/>
      <c r="F19" s="109"/>
      <c r="G19" s="110"/>
      <c r="H19" s="187"/>
      <c r="I19" s="11"/>
      <c r="J19" s="20"/>
      <c r="K19" s="15"/>
    </row>
    <row r="20" spans="1:11" ht="26.25" x14ac:dyDescent="0.25">
      <c r="A20" s="22"/>
      <c r="B20" s="65"/>
      <c r="C20" s="99" t="s">
        <v>62</v>
      </c>
      <c r="D20" s="26"/>
      <c r="E20" s="107"/>
      <c r="F20" s="109"/>
      <c r="G20" s="110"/>
      <c r="H20" s="187"/>
      <c r="I20" s="11"/>
      <c r="J20" s="20"/>
      <c r="K20" s="15"/>
    </row>
    <row r="21" spans="1:11" ht="26.25" x14ac:dyDescent="0.25">
      <c r="A21" s="22"/>
      <c r="B21" s="65"/>
      <c r="C21" s="98" t="s">
        <v>65</v>
      </c>
      <c r="D21" s="108"/>
      <c r="E21" s="107">
        <v>420.52</v>
      </c>
      <c r="F21" s="109" t="s">
        <v>30</v>
      </c>
      <c r="G21" s="110">
        <v>30</v>
      </c>
      <c r="H21" s="187">
        <f>G21*E21</f>
        <v>12615.599999999999</v>
      </c>
      <c r="I21" s="112"/>
      <c r="J21" s="106" t="s">
        <v>63</v>
      </c>
      <c r="K21" s="15"/>
    </row>
    <row r="22" spans="1:11" x14ac:dyDescent="0.25">
      <c r="A22" s="22"/>
      <c r="B22" s="65"/>
      <c r="C22" s="77"/>
      <c r="D22" s="113"/>
      <c r="E22" s="107"/>
      <c r="F22" s="109"/>
      <c r="G22" s="110"/>
      <c r="H22" s="187"/>
      <c r="I22" s="112"/>
      <c r="J22" s="114"/>
      <c r="K22" s="15"/>
    </row>
    <row r="23" spans="1:11" ht="26.25" x14ac:dyDescent="0.25">
      <c r="A23" s="22"/>
      <c r="B23" s="65"/>
      <c r="C23" s="98" t="s">
        <v>66</v>
      </c>
      <c r="D23" s="113"/>
      <c r="E23" s="107">
        <v>618.52</v>
      </c>
      <c r="F23" s="109" t="s">
        <v>30</v>
      </c>
      <c r="G23" s="110">
        <v>41.5</v>
      </c>
      <c r="H23" s="187">
        <f>G23*E23</f>
        <v>25668.579999999998</v>
      </c>
      <c r="I23" s="112"/>
      <c r="J23" s="106" t="s">
        <v>63</v>
      </c>
      <c r="K23" s="15"/>
    </row>
    <row r="24" spans="1:11" x14ac:dyDescent="0.25">
      <c r="A24" s="22"/>
      <c r="B24" s="65"/>
      <c r="C24" s="77"/>
      <c r="D24" s="113"/>
      <c r="E24" s="107"/>
      <c r="F24" s="109"/>
      <c r="G24" s="110"/>
      <c r="H24" s="187"/>
      <c r="I24" s="112"/>
      <c r="J24" s="114"/>
      <c r="K24" s="15"/>
    </row>
    <row r="25" spans="1:11" ht="26.25" x14ac:dyDescent="0.25">
      <c r="A25" s="22"/>
      <c r="B25" s="65"/>
      <c r="C25" s="98" t="s">
        <v>64</v>
      </c>
      <c r="D25" s="108"/>
      <c r="E25" s="107">
        <v>4630.26</v>
      </c>
      <c r="F25" s="109" t="s">
        <v>30</v>
      </c>
      <c r="G25" s="110">
        <v>48</v>
      </c>
      <c r="H25" s="187">
        <f>G25*E25</f>
        <v>222252.48</v>
      </c>
      <c r="I25" s="112"/>
      <c r="J25" s="106" t="s">
        <v>63</v>
      </c>
      <c r="K25" s="15"/>
    </row>
    <row r="26" spans="1:11" x14ac:dyDescent="0.25">
      <c r="A26" s="22"/>
      <c r="B26" s="65"/>
      <c r="C26" s="102"/>
      <c r="D26" s="113"/>
      <c r="E26" s="107"/>
      <c r="F26" s="109"/>
      <c r="G26" s="110"/>
      <c r="H26" s="187"/>
      <c r="I26" s="112"/>
      <c r="J26" s="114"/>
      <c r="K26" s="15"/>
    </row>
    <row r="27" spans="1:11" x14ac:dyDescent="0.25">
      <c r="A27" s="22"/>
      <c r="B27" s="65"/>
      <c r="C27" s="102"/>
      <c r="D27" s="113"/>
      <c r="E27" s="107"/>
      <c r="F27" s="109"/>
      <c r="G27" s="110"/>
      <c r="H27" s="187"/>
      <c r="I27" s="112"/>
      <c r="J27" s="114"/>
      <c r="K27" s="15"/>
    </row>
    <row r="28" spans="1:11" x14ac:dyDescent="0.25">
      <c r="A28" s="22"/>
      <c r="B28" s="65"/>
      <c r="C28" s="102"/>
      <c r="D28" s="113"/>
      <c r="E28" s="107"/>
      <c r="F28" s="109"/>
      <c r="G28" s="110"/>
      <c r="H28" s="187"/>
      <c r="I28" s="133">
        <f>SUM(H21,H23,H25)</f>
        <v>260536.66</v>
      </c>
      <c r="J28" s="114"/>
      <c r="K28" s="15"/>
    </row>
    <row r="29" spans="1:11" ht="15.75" x14ac:dyDescent="0.25">
      <c r="A29" s="22"/>
      <c r="B29" s="65"/>
      <c r="C29" s="146"/>
      <c r="D29" s="113"/>
      <c r="E29" s="107"/>
      <c r="F29" s="109"/>
      <c r="G29" s="110"/>
      <c r="H29" s="187"/>
      <c r="I29" s="112"/>
      <c r="J29" s="114"/>
      <c r="K29" s="15"/>
    </row>
    <row r="30" spans="1:11" x14ac:dyDescent="0.25">
      <c r="A30" s="22"/>
      <c r="B30" s="65"/>
      <c r="C30" s="102"/>
      <c r="D30" s="113"/>
      <c r="E30" s="107"/>
      <c r="F30" s="109"/>
      <c r="G30" s="110"/>
      <c r="H30" s="187"/>
      <c r="I30" s="112"/>
      <c r="J30" s="114"/>
      <c r="K30" s="15"/>
    </row>
    <row r="31" spans="1:11" x14ac:dyDescent="0.25">
      <c r="A31" s="22"/>
      <c r="B31" s="65" t="s">
        <v>79</v>
      </c>
      <c r="C31" s="100" t="s">
        <v>80</v>
      </c>
      <c r="D31" s="113"/>
      <c r="E31" s="107"/>
      <c r="F31" s="109"/>
      <c r="G31" s="110"/>
      <c r="H31" s="187"/>
      <c r="I31" s="112"/>
      <c r="J31" s="114"/>
      <c r="K31" s="15"/>
    </row>
    <row r="32" spans="1:11" ht="26.25" x14ac:dyDescent="0.25">
      <c r="A32" s="22"/>
      <c r="B32" s="65"/>
      <c r="C32" s="98" t="s">
        <v>65</v>
      </c>
      <c r="D32" s="108"/>
      <c r="E32" s="107">
        <v>420.52</v>
      </c>
      <c r="F32" s="109" t="s">
        <v>30</v>
      </c>
      <c r="G32" s="110">
        <v>18</v>
      </c>
      <c r="H32" s="187">
        <f>G32*E32</f>
        <v>7569.36</v>
      </c>
      <c r="I32" s="112"/>
      <c r="J32" s="106" t="s">
        <v>63</v>
      </c>
      <c r="K32" s="15"/>
    </row>
    <row r="33" spans="1:11" x14ac:dyDescent="0.25">
      <c r="A33" s="22"/>
      <c r="B33" s="65"/>
      <c r="C33" s="77"/>
      <c r="D33" s="113"/>
      <c r="E33" s="107"/>
      <c r="F33" s="109"/>
      <c r="G33" s="110"/>
      <c r="H33" s="187"/>
      <c r="I33" s="112"/>
      <c r="J33" s="114"/>
      <c r="K33" s="15"/>
    </row>
    <row r="34" spans="1:11" ht="26.25" x14ac:dyDescent="0.25">
      <c r="A34" s="22"/>
      <c r="B34" s="65"/>
      <c r="C34" s="98" t="s">
        <v>66</v>
      </c>
      <c r="D34" s="113"/>
      <c r="E34" s="107">
        <v>618.52</v>
      </c>
      <c r="F34" s="109" t="s">
        <v>30</v>
      </c>
      <c r="G34" s="201">
        <v>210</v>
      </c>
      <c r="H34" s="187">
        <f>G34*E34</f>
        <v>129889.2</v>
      </c>
      <c r="I34" s="112"/>
      <c r="J34" s="106" t="s">
        <v>63</v>
      </c>
      <c r="K34" s="15"/>
    </row>
    <row r="35" spans="1:11" x14ac:dyDescent="0.25">
      <c r="A35" s="22"/>
      <c r="B35" s="65"/>
      <c r="C35" s="77"/>
      <c r="D35" s="113"/>
      <c r="E35" s="107"/>
      <c r="F35" s="109"/>
      <c r="G35" s="110"/>
      <c r="H35" s="187"/>
      <c r="I35" s="112"/>
      <c r="J35" s="114"/>
      <c r="K35" s="15"/>
    </row>
    <row r="36" spans="1:11" ht="26.25" x14ac:dyDescent="0.25">
      <c r="A36" s="22"/>
      <c r="B36" s="65"/>
      <c r="C36" s="98" t="s">
        <v>64</v>
      </c>
      <c r="D36" s="108"/>
      <c r="E36" s="107">
        <v>4630.26</v>
      </c>
      <c r="F36" s="109" t="s">
        <v>30</v>
      </c>
      <c r="G36" s="201">
        <v>160</v>
      </c>
      <c r="H36" s="187">
        <f>G36*E36</f>
        <v>740841.60000000009</v>
      </c>
      <c r="I36" s="112"/>
      <c r="J36" s="106" t="s">
        <v>63</v>
      </c>
      <c r="K36" s="15"/>
    </row>
    <row r="37" spans="1:11" x14ac:dyDescent="0.25">
      <c r="A37" s="22"/>
      <c r="B37" s="65"/>
      <c r="C37" s="102"/>
      <c r="D37" s="113"/>
      <c r="E37" s="107"/>
      <c r="F37" s="109"/>
      <c r="G37" s="110"/>
      <c r="H37" s="187"/>
      <c r="I37" s="112"/>
      <c r="J37" s="114"/>
      <c r="K37" s="15"/>
    </row>
    <row r="38" spans="1:11" x14ac:dyDescent="0.25">
      <c r="A38" s="22"/>
      <c r="B38" s="65"/>
      <c r="C38" s="102"/>
      <c r="D38" s="113"/>
      <c r="E38" s="107"/>
      <c r="F38" s="109"/>
      <c r="G38" s="110"/>
      <c r="H38" s="187"/>
      <c r="I38" s="133"/>
      <c r="J38" s="114"/>
      <c r="K38" s="15"/>
    </row>
    <row r="39" spans="1:11" x14ac:dyDescent="0.25">
      <c r="A39" s="22"/>
      <c r="B39" s="65"/>
      <c r="C39" s="102"/>
      <c r="D39" s="113"/>
      <c r="E39" s="107"/>
      <c r="F39" s="109"/>
      <c r="G39" s="110"/>
      <c r="H39" s="187"/>
      <c r="I39" s="133">
        <f>SUM(H32,H34,H36)</f>
        <v>878300.16000000015</v>
      </c>
      <c r="J39" s="114"/>
      <c r="K39" s="15"/>
    </row>
    <row r="40" spans="1:11" x14ac:dyDescent="0.25">
      <c r="A40" s="22"/>
      <c r="B40" s="65"/>
      <c r="C40" s="102"/>
      <c r="D40" s="113"/>
      <c r="E40" s="107"/>
      <c r="F40" s="109"/>
      <c r="G40" s="110"/>
      <c r="H40" s="187"/>
      <c r="I40" s="133"/>
      <c r="J40" s="114"/>
      <c r="K40" s="15"/>
    </row>
    <row r="41" spans="1:11" x14ac:dyDescent="0.25">
      <c r="A41" s="22"/>
      <c r="B41" s="65"/>
      <c r="C41" s="102"/>
      <c r="D41" s="113"/>
      <c r="E41" s="107"/>
      <c r="F41" s="109"/>
      <c r="G41" s="110"/>
      <c r="H41" s="187"/>
      <c r="I41" s="133"/>
      <c r="J41" s="114"/>
      <c r="K41" s="15"/>
    </row>
    <row r="42" spans="1:11" x14ac:dyDescent="0.25">
      <c r="A42" s="22"/>
      <c r="B42" s="65" t="s">
        <v>67</v>
      </c>
      <c r="C42" s="137" t="s">
        <v>68</v>
      </c>
      <c r="D42" s="115"/>
      <c r="E42" s="186"/>
      <c r="F42" s="158"/>
      <c r="G42" s="187"/>
      <c r="H42" s="202"/>
      <c r="I42" s="117"/>
      <c r="J42" s="114"/>
      <c r="K42" s="15"/>
    </row>
    <row r="43" spans="1:11" ht="26.25" x14ac:dyDescent="0.25">
      <c r="A43" s="22"/>
      <c r="B43" s="65"/>
      <c r="C43" s="58" t="s">
        <v>65</v>
      </c>
      <c r="D43" s="118"/>
      <c r="E43" s="107">
        <v>420.52</v>
      </c>
      <c r="F43" s="109" t="s">
        <v>30</v>
      </c>
      <c r="G43" s="110">
        <v>5.95</v>
      </c>
      <c r="H43" s="187">
        <f>G43*E43</f>
        <v>2502.0940000000001</v>
      </c>
      <c r="I43" s="121"/>
      <c r="J43" s="106" t="s">
        <v>63</v>
      </c>
      <c r="K43" s="15"/>
    </row>
    <row r="44" spans="1:11" x14ac:dyDescent="0.25">
      <c r="A44" s="22"/>
      <c r="B44" s="65"/>
      <c r="C44" s="58"/>
      <c r="D44" s="118"/>
      <c r="E44" s="107"/>
      <c r="F44" s="109"/>
      <c r="G44" s="110"/>
      <c r="H44" s="110"/>
      <c r="I44" s="121"/>
      <c r="J44" s="122"/>
      <c r="K44" s="15"/>
    </row>
    <row r="45" spans="1:11" ht="26.25" x14ac:dyDescent="0.25">
      <c r="A45" s="22"/>
      <c r="B45" s="65"/>
      <c r="C45" s="139" t="s">
        <v>69</v>
      </c>
      <c r="D45" s="118"/>
      <c r="E45" s="107">
        <v>618.52</v>
      </c>
      <c r="F45" s="109" t="s">
        <v>30</v>
      </c>
      <c r="G45" s="110">
        <v>7.85</v>
      </c>
      <c r="H45" s="187">
        <f>G45*E45</f>
        <v>4855.3819999999996</v>
      </c>
      <c r="I45" s="123"/>
      <c r="J45" s="140" t="s">
        <v>63</v>
      </c>
      <c r="K45" s="15"/>
    </row>
    <row r="46" spans="1:11" x14ac:dyDescent="0.25">
      <c r="A46" s="22"/>
      <c r="B46" s="65"/>
      <c r="C46" s="58"/>
      <c r="D46" s="118"/>
      <c r="E46" s="107"/>
      <c r="F46" s="109"/>
      <c r="G46" s="110"/>
      <c r="H46" s="110"/>
      <c r="I46" s="121"/>
      <c r="J46" s="122"/>
      <c r="K46" s="15"/>
    </row>
    <row r="47" spans="1:11" ht="26.25" x14ac:dyDescent="0.25">
      <c r="A47" s="22"/>
      <c r="B47" s="65"/>
      <c r="C47" s="139" t="s">
        <v>70</v>
      </c>
      <c r="D47" s="118"/>
      <c r="E47" s="107">
        <v>4630.26</v>
      </c>
      <c r="F47" s="109" t="s">
        <v>30</v>
      </c>
      <c r="G47" s="110">
        <v>48</v>
      </c>
      <c r="H47" s="187">
        <f>G47*E47</f>
        <v>222252.48</v>
      </c>
      <c r="I47" s="121"/>
      <c r="J47" s="106" t="s">
        <v>63</v>
      </c>
      <c r="K47" s="15"/>
    </row>
    <row r="48" spans="1:11" x14ac:dyDescent="0.25">
      <c r="A48" s="22"/>
      <c r="B48" s="65"/>
      <c r="C48" s="134"/>
      <c r="D48" s="118"/>
      <c r="E48" s="107"/>
      <c r="F48" s="109"/>
      <c r="G48" s="110"/>
      <c r="H48" s="110"/>
      <c r="I48" s="121"/>
      <c r="J48" s="122"/>
      <c r="K48" s="15"/>
    </row>
    <row r="49" spans="1:11" x14ac:dyDescent="0.25">
      <c r="A49" s="22"/>
      <c r="B49" s="65"/>
      <c r="C49" s="134"/>
      <c r="D49" s="118"/>
      <c r="E49" s="107"/>
      <c r="F49" s="109"/>
      <c r="G49" s="110"/>
      <c r="H49" s="110"/>
      <c r="I49" s="121"/>
      <c r="J49" s="122"/>
      <c r="K49" s="15"/>
    </row>
    <row r="50" spans="1:11" x14ac:dyDescent="0.25">
      <c r="A50" s="22"/>
      <c r="B50" s="65"/>
      <c r="C50" s="58"/>
      <c r="D50" s="118"/>
      <c r="E50" s="107"/>
      <c r="F50" s="109"/>
      <c r="G50" s="110"/>
      <c r="H50" s="110"/>
      <c r="I50" s="124">
        <f>SUM(H43,H45,H47)</f>
        <v>229609.95600000001</v>
      </c>
      <c r="J50" s="122"/>
      <c r="K50" s="15"/>
    </row>
    <row r="51" spans="1:11" x14ac:dyDescent="0.25">
      <c r="A51" s="22"/>
      <c r="B51" s="65"/>
      <c r="C51" s="58"/>
      <c r="D51" s="118"/>
      <c r="E51" s="107"/>
      <c r="F51" s="109"/>
      <c r="G51" s="110"/>
      <c r="H51" s="110"/>
      <c r="I51" s="121"/>
      <c r="J51" s="122"/>
      <c r="K51" s="15"/>
    </row>
    <row r="52" spans="1:11" x14ac:dyDescent="0.25">
      <c r="A52" s="22"/>
      <c r="B52" s="65"/>
      <c r="C52" s="58"/>
      <c r="D52" s="118"/>
      <c r="E52" s="107"/>
      <c r="F52" s="109"/>
      <c r="G52" s="110"/>
      <c r="H52" s="110"/>
      <c r="I52" s="121"/>
      <c r="J52" s="122"/>
      <c r="K52" s="15"/>
    </row>
    <row r="53" spans="1:11" x14ac:dyDescent="0.25">
      <c r="A53" s="22"/>
      <c r="B53" s="65" t="s">
        <v>71</v>
      </c>
      <c r="C53" s="137" t="s">
        <v>72</v>
      </c>
      <c r="D53" s="118"/>
      <c r="E53" s="107"/>
      <c r="F53" s="109"/>
      <c r="G53" s="110"/>
      <c r="H53" s="110"/>
      <c r="I53" s="141"/>
      <c r="J53" s="122"/>
      <c r="K53" s="15"/>
    </row>
    <row r="54" spans="1:11" ht="26.25" x14ac:dyDescent="0.25">
      <c r="A54" s="22"/>
      <c r="B54" s="65"/>
      <c r="C54" s="58" t="s">
        <v>65</v>
      </c>
      <c r="D54" s="118"/>
      <c r="E54" s="107">
        <v>420.52</v>
      </c>
      <c r="F54" s="109" t="s">
        <v>30</v>
      </c>
      <c r="G54" s="110">
        <v>75</v>
      </c>
      <c r="H54" s="187">
        <f>G54*E54</f>
        <v>31539</v>
      </c>
      <c r="I54" s="121"/>
      <c r="J54" s="106" t="s">
        <v>63</v>
      </c>
      <c r="K54" s="15"/>
    </row>
    <row r="55" spans="1:11" x14ac:dyDescent="0.25">
      <c r="A55" s="22"/>
      <c r="B55" s="65"/>
      <c r="C55" s="58"/>
      <c r="D55" s="118"/>
      <c r="E55" s="107"/>
      <c r="F55" s="109"/>
      <c r="G55" s="110"/>
      <c r="H55" s="110"/>
      <c r="I55" s="121"/>
      <c r="J55" s="122"/>
      <c r="K55" s="15"/>
    </row>
    <row r="56" spans="1:11" ht="26.25" x14ac:dyDescent="0.25">
      <c r="A56" s="22"/>
      <c r="B56" s="65"/>
      <c r="C56" s="139" t="s">
        <v>69</v>
      </c>
      <c r="D56" s="118"/>
      <c r="E56" s="107">
        <v>618.52</v>
      </c>
      <c r="F56" s="109" t="s">
        <v>30</v>
      </c>
      <c r="G56" s="110">
        <v>105</v>
      </c>
      <c r="H56" s="187">
        <f>G56*E56</f>
        <v>64944.6</v>
      </c>
      <c r="I56" s="123"/>
      <c r="J56" s="140" t="s">
        <v>63</v>
      </c>
      <c r="K56" s="15"/>
    </row>
    <row r="57" spans="1:11" x14ac:dyDescent="0.25">
      <c r="A57" s="22"/>
      <c r="B57" s="65"/>
      <c r="C57" s="58"/>
      <c r="D57" s="118"/>
      <c r="E57" s="107"/>
      <c r="F57" s="109"/>
      <c r="G57" s="110"/>
      <c r="H57" s="110"/>
      <c r="I57" s="121"/>
      <c r="J57" s="122"/>
      <c r="K57" s="15"/>
    </row>
    <row r="58" spans="1:11" ht="26.25" x14ac:dyDescent="0.25">
      <c r="A58" s="22"/>
      <c r="B58" s="65"/>
      <c r="C58" s="139" t="s">
        <v>70</v>
      </c>
      <c r="D58" s="118"/>
      <c r="E58" s="107">
        <v>4630.26</v>
      </c>
      <c r="F58" s="109" t="s">
        <v>30</v>
      </c>
      <c r="G58" s="110">
        <v>200</v>
      </c>
      <c r="H58" s="187">
        <f>G58*E58</f>
        <v>926052</v>
      </c>
      <c r="I58" s="121"/>
      <c r="J58" s="106" t="s">
        <v>63</v>
      </c>
      <c r="K58" s="15"/>
    </row>
    <row r="59" spans="1:11" x14ac:dyDescent="0.25">
      <c r="A59" s="22"/>
      <c r="B59" s="65"/>
      <c r="C59" s="58"/>
      <c r="D59" s="125"/>
      <c r="E59" s="107"/>
      <c r="F59" s="109"/>
      <c r="G59" s="110"/>
      <c r="H59" s="110"/>
      <c r="I59" s="117"/>
      <c r="J59" s="114"/>
      <c r="K59" s="15"/>
    </row>
    <row r="60" spans="1:11" ht="15.75" x14ac:dyDescent="0.25">
      <c r="A60" s="73"/>
      <c r="B60" s="65"/>
      <c r="C60" s="138"/>
      <c r="D60" s="9"/>
      <c r="E60" s="107"/>
      <c r="F60" s="109"/>
      <c r="G60" s="110"/>
      <c r="H60" s="110"/>
      <c r="I60" s="117"/>
      <c r="J60" s="114"/>
      <c r="K60" s="15"/>
    </row>
    <row r="61" spans="1:11" x14ac:dyDescent="0.25">
      <c r="A61" s="22"/>
      <c r="B61" s="65"/>
      <c r="C61" s="137"/>
      <c r="D61" s="113"/>
      <c r="E61" s="186"/>
      <c r="F61" s="109"/>
      <c r="G61" s="110"/>
      <c r="H61" s="110"/>
      <c r="I61" s="124">
        <f>SUM(H54,H56,H58)</f>
        <v>1022535.6</v>
      </c>
      <c r="J61" s="114"/>
      <c r="K61" s="15"/>
    </row>
    <row r="62" spans="1:11" x14ac:dyDescent="0.25">
      <c r="C62" s="137"/>
      <c r="D62" s="113"/>
      <c r="E62" s="203"/>
      <c r="F62" s="204"/>
      <c r="G62" s="205"/>
      <c r="H62" s="205"/>
      <c r="I62" s="117"/>
    </row>
    <row r="63" spans="1:11" x14ac:dyDescent="0.25">
      <c r="A63" s="22"/>
      <c r="B63" s="65"/>
      <c r="C63" s="58"/>
      <c r="D63" s="126"/>
      <c r="E63" s="107"/>
      <c r="F63" s="109"/>
      <c r="G63" s="110"/>
      <c r="H63" s="110"/>
      <c r="I63" s="127"/>
      <c r="J63" s="128"/>
      <c r="K63" s="15"/>
    </row>
    <row r="64" spans="1:11" x14ac:dyDescent="0.25">
      <c r="A64" s="22"/>
      <c r="B64" s="143" t="s">
        <v>73</v>
      </c>
      <c r="C64" s="137" t="s">
        <v>74</v>
      </c>
      <c r="D64" s="129"/>
      <c r="E64" s="107"/>
      <c r="F64" s="109"/>
      <c r="G64" s="130"/>
      <c r="H64" s="130"/>
      <c r="I64" s="127"/>
      <c r="J64" s="131"/>
      <c r="K64" s="15"/>
    </row>
    <row r="65" spans="1:11" x14ac:dyDescent="0.25">
      <c r="A65" s="22"/>
      <c r="B65" s="65"/>
      <c r="C65" s="137" t="s">
        <v>75</v>
      </c>
      <c r="D65" s="129"/>
      <c r="E65" s="107"/>
      <c r="F65" s="109"/>
      <c r="G65" s="130"/>
      <c r="H65" s="130"/>
      <c r="I65" s="127"/>
      <c r="J65" s="131"/>
      <c r="K65" s="15"/>
    </row>
    <row r="66" spans="1:11" x14ac:dyDescent="0.25">
      <c r="A66" s="22"/>
      <c r="B66" s="65"/>
      <c r="C66" s="137" t="s">
        <v>76</v>
      </c>
      <c r="D66" s="129"/>
      <c r="E66" s="107"/>
      <c r="F66" s="109"/>
      <c r="G66" s="130"/>
      <c r="H66" s="130"/>
      <c r="I66" s="127"/>
      <c r="J66" s="131"/>
      <c r="K66" s="15"/>
    </row>
    <row r="67" spans="1:11" ht="26.25" x14ac:dyDescent="0.25">
      <c r="A67" s="22"/>
      <c r="B67" s="65"/>
      <c r="C67" s="139" t="s">
        <v>77</v>
      </c>
      <c r="D67" s="129"/>
      <c r="E67" s="107">
        <v>1</v>
      </c>
      <c r="F67" s="109" t="s">
        <v>27</v>
      </c>
      <c r="G67" s="130">
        <v>10000</v>
      </c>
      <c r="H67" s="130">
        <f>G67*E67</f>
        <v>10000</v>
      </c>
      <c r="I67" s="127"/>
      <c r="J67" s="131"/>
      <c r="K67" s="15"/>
    </row>
    <row r="68" spans="1:11" x14ac:dyDescent="0.25">
      <c r="A68" s="22"/>
      <c r="B68" s="66"/>
      <c r="C68" s="137"/>
      <c r="D68" s="129"/>
      <c r="E68" s="107"/>
      <c r="F68" s="109"/>
      <c r="G68" s="130"/>
      <c r="H68" s="130"/>
      <c r="I68" s="127"/>
      <c r="J68" s="131"/>
      <c r="K68" s="15"/>
    </row>
    <row r="69" spans="1:11" x14ac:dyDescent="0.25">
      <c r="A69" s="22"/>
      <c r="B69" s="65"/>
      <c r="C69" s="139" t="s">
        <v>78</v>
      </c>
      <c r="D69" s="129"/>
      <c r="E69" s="107">
        <v>1</v>
      </c>
      <c r="F69" s="109" t="s">
        <v>27</v>
      </c>
      <c r="G69" s="130">
        <v>105000</v>
      </c>
      <c r="H69" s="130">
        <f>G69*E69</f>
        <v>105000</v>
      </c>
      <c r="I69" s="127"/>
      <c r="J69" s="131"/>
      <c r="K69" s="15"/>
    </row>
    <row r="70" spans="1:11" x14ac:dyDescent="0.25">
      <c r="A70" s="22"/>
      <c r="B70" s="65"/>
      <c r="C70" s="137"/>
      <c r="D70" s="129"/>
      <c r="E70" s="107"/>
      <c r="F70" s="109"/>
      <c r="G70" s="130"/>
      <c r="H70" s="130"/>
      <c r="I70" s="127"/>
      <c r="J70" s="131"/>
      <c r="K70" s="15"/>
    </row>
    <row r="71" spans="1:11" x14ac:dyDescent="0.25">
      <c r="A71" s="22"/>
      <c r="B71" s="65"/>
      <c r="C71" s="137"/>
      <c r="D71" s="129"/>
      <c r="E71" s="107"/>
      <c r="F71" s="109"/>
      <c r="G71" s="130"/>
      <c r="H71" s="130"/>
      <c r="I71" s="127"/>
      <c r="J71" s="131"/>
      <c r="K71" s="15"/>
    </row>
    <row r="72" spans="1:11" x14ac:dyDescent="0.25">
      <c r="A72" s="22"/>
      <c r="B72" s="65"/>
      <c r="C72" s="137"/>
      <c r="D72" s="129"/>
      <c r="E72" s="107"/>
      <c r="F72" s="109"/>
      <c r="G72" s="130"/>
      <c r="H72" s="130"/>
      <c r="I72" s="145">
        <f>SUM(H67,H69)</f>
        <v>115000</v>
      </c>
      <c r="J72" s="131"/>
      <c r="K72" s="15"/>
    </row>
    <row r="73" spans="1:11" x14ac:dyDescent="0.25">
      <c r="A73" s="22"/>
      <c r="B73" s="65"/>
      <c r="C73" s="137"/>
      <c r="D73" s="129"/>
      <c r="E73" s="107"/>
      <c r="F73" s="109"/>
      <c r="G73" s="130"/>
      <c r="H73" s="130"/>
      <c r="I73" s="127"/>
      <c r="J73" s="131"/>
      <c r="K73" s="15"/>
    </row>
    <row r="74" spans="1:11" x14ac:dyDescent="0.25">
      <c r="A74" s="22"/>
      <c r="B74" s="65"/>
      <c r="C74" s="137"/>
      <c r="D74" s="129"/>
      <c r="E74" s="107"/>
      <c r="F74" s="109"/>
      <c r="G74" s="130"/>
      <c r="H74" s="130"/>
      <c r="I74" s="127"/>
      <c r="J74" s="131"/>
      <c r="K74" s="15"/>
    </row>
    <row r="75" spans="1:11" x14ac:dyDescent="0.25">
      <c r="A75" s="22"/>
      <c r="B75" s="65" t="s">
        <v>176</v>
      </c>
      <c r="C75" s="137" t="s">
        <v>177</v>
      </c>
      <c r="D75" s="129"/>
      <c r="E75" s="107"/>
      <c r="F75" s="109"/>
      <c r="G75" s="130"/>
      <c r="H75" s="130"/>
      <c r="I75" s="127"/>
      <c r="J75" s="131"/>
      <c r="K75" s="15"/>
    </row>
    <row r="76" spans="1:11" ht="26.25" x14ac:dyDescent="0.25">
      <c r="A76" s="22"/>
      <c r="B76" s="65"/>
      <c r="C76" s="139" t="s">
        <v>179</v>
      </c>
      <c r="D76" s="129"/>
      <c r="E76" s="107"/>
      <c r="F76" s="109"/>
      <c r="G76" s="130"/>
      <c r="H76" s="130"/>
      <c r="I76" s="127"/>
      <c r="J76" s="106" t="s">
        <v>178</v>
      </c>
      <c r="K76" s="15"/>
    </row>
    <row r="77" spans="1:11" x14ac:dyDescent="0.25">
      <c r="A77" s="22"/>
      <c r="B77" s="65"/>
      <c r="C77" s="58" t="s">
        <v>65</v>
      </c>
      <c r="D77" s="129"/>
      <c r="E77" s="107">
        <v>486.87</v>
      </c>
      <c r="F77" s="109" t="s">
        <v>30</v>
      </c>
      <c r="G77" s="130">
        <v>1.1499999999999999</v>
      </c>
      <c r="H77" s="130">
        <f>G77*E77</f>
        <v>559.90049999999997</v>
      </c>
      <c r="I77" s="127"/>
      <c r="J77" s="131"/>
      <c r="K77" s="15"/>
    </row>
    <row r="78" spans="1:11" x14ac:dyDescent="0.25">
      <c r="A78" s="22"/>
      <c r="B78" s="65"/>
      <c r="C78" s="58"/>
      <c r="D78" s="129"/>
      <c r="E78" s="107"/>
      <c r="F78" s="109"/>
      <c r="G78" s="130"/>
      <c r="H78" s="130"/>
      <c r="I78" s="127"/>
      <c r="J78" s="131"/>
      <c r="K78" s="15"/>
    </row>
    <row r="79" spans="1:11" x14ac:dyDescent="0.25">
      <c r="A79" s="22"/>
      <c r="B79" s="65"/>
      <c r="C79" s="139" t="s">
        <v>69</v>
      </c>
      <c r="D79" s="129"/>
      <c r="E79" s="107">
        <v>617.82000000000005</v>
      </c>
      <c r="F79" s="109" t="s">
        <v>30</v>
      </c>
      <c r="G79" s="130">
        <v>1.6</v>
      </c>
      <c r="H79" s="130">
        <f>G79*E79</f>
        <v>988.51200000000017</v>
      </c>
      <c r="I79" s="127"/>
      <c r="J79" s="131"/>
      <c r="K79" s="15"/>
    </row>
    <row r="80" spans="1:11" x14ac:dyDescent="0.25">
      <c r="A80" s="22"/>
      <c r="B80" s="65"/>
      <c r="C80" s="58"/>
      <c r="D80" s="129"/>
      <c r="E80" s="107"/>
      <c r="F80" s="109"/>
      <c r="G80" s="130"/>
      <c r="H80" s="130"/>
      <c r="I80" s="127"/>
      <c r="J80" s="131"/>
      <c r="K80" s="15"/>
    </row>
    <row r="81" spans="1:11" x14ac:dyDescent="0.25">
      <c r="A81" s="22"/>
      <c r="B81" s="65"/>
      <c r="C81" s="139" t="s">
        <v>138</v>
      </c>
      <c r="D81" s="129"/>
      <c r="E81" s="107">
        <v>3535.14</v>
      </c>
      <c r="F81" s="109" t="s">
        <v>30</v>
      </c>
      <c r="G81" s="130">
        <v>40</v>
      </c>
      <c r="H81" s="130">
        <f>G81*E81</f>
        <v>141405.6</v>
      </c>
      <c r="I81" s="127"/>
      <c r="J81" s="131"/>
      <c r="K81" s="15"/>
    </row>
    <row r="82" spans="1:11" x14ac:dyDescent="0.25">
      <c r="A82" s="22"/>
      <c r="B82" s="65"/>
      <c r="C82" s="137"/>
      <c r="D82" s="129"/>
      <c r="E82" s="107"/>
      <c r="F82" s="109"/>
      <c r="G82" s="130"/>
      <c r="H82" s="130"/>
      <c r="I82" s="127"/>
      <c r="J82" s="131"/>
      <c r="K82" s="15"/>
    </row>
    <row r="83" spans="1:11" x14ac:dyDescent="0.25">
      <c r="A83" s="22"/>
      <c r="B83" s="65"/>
      <c r="C83" s="137"/>
      <c r="D83" s="129"/>
      <c r="E83" s="107"/>
      <c r="F83" s="109"/>
      <c r="G83" s="130"/>
      <c r="H83" s="130"/>
      <c r="I83" s="127"/>
      <c r="J83" s="131"/>
      <c r="K83" s="15"/>
    </row>
    <row r="84" spans="1:11" x14ac:dyDescent="0.25">
      <c r="A84" s="22"/>
      <c r="B84" s="65"/>
      <c r="C84" s="137"/>
      <c r="D84" s="129"/>
      <c r="E84" s="107"/>
      <c r="F84" s="109"/>
      <c r="G84" s="130"/>
      <c r="H84" s="130"/>
      <c r="I84" s="144">
        <f>SUM(H81,H79,H77)</f>
        <v>142954.01249999998</v>
      </c>
      <c r="J84" s="131"/>
      <c r="K84" s="15"/>
    </row>
    <row r="85" spans="1:11" x14ac:dyDescent="0.25">
      <c r="A85" s="22"/>
      <c r="B85" s="65"/>
      <c r="C85" s="137"/>
      <c r="D85" s="129"/>
      <c r="E85" s="107"/>
      <c r="F85" s="109"/>
      <c r="G85" s="130"/>
      <c r="H85" s="130"/>
      <c r="I85" s="127"/>
      <c r="J85" s="131"/>
      <c r="K85" s="15"/>
    </row>
    <row r="86" spans="1:11" x14ac:dyDescent="0.25">
      <c r="A86" s="22"/>
      <c r="B86" s="65"/>
      <c r="C86" s="137"/>
      <c r="D86" s="129"/>
      <c r="E86" s="107"/>
      <c r="F86" s="109"/>
      <c r="G86" s="130"/>
      <c r="H86" s="130"/>
      <c r="I86" s="127"/>
      <c r="J86" s="131"/>
      <c r="K86" s="15"/>
    </row>
    <row r="87" spans="1:11" x14ac:dyDescent="0.25">
      <c r="A87" s="160"/>
      <c r="B87" s="161"/>
      <c r="C87" s="207"/>
      <c r="D87" s="163"/>
      <c r="E87" s="164"/>
      <c r="F87" s="165"/>
      <c r="G87" s="166"/>
      <c r="H87" s="167" t="s">
        <v>159</v>
      </c>
      <c r="I87" s="208">
        <f>SUM(I6:I86)</f>
        <v>2796015.3245000001</v>
      </c>
      <c r="J87" s="168"/>
      <c r="K87" s="15"/>
    </row>
    <row r="88" spans="1:11" x14ac:dyDescent="0.25">
      <c r="F88" s="67"/>
      <c r="G88" s="201"/>
      <c r="H88" s="201"/>
      <c r="I88" s="67"/>
    </row>
    <row r="89" spans="1:11" x14ac:dyDescent="0.25">
      <c r="F89" s="67"/>
      <c r="G89" s="201" t="s">
        <v>142</v>
      </c>
      <c r="H89" s="201">
        <f>SUM(H6:H86)</f>
        <v>2796015.3245000001</v>
      </c>
      <c r="I89" s="219">
        <f>I87-H89</f>
        <v>0</v>
      </c>
    </row>
  </sheetData>
  <mergeCells count="1">
    <mergeCell ref="A4:B4"/>
  </mergeCells>
  <pageMargins left="0.7" right="0.7" top="0.75" bottom="0.75" header="0.3" footer="0.3"/>
  <pageSetup paperSize="9" scale="54" fitToHeight="0" orientation="portrait" horizontalDpi="300" verticalDpi="300" r:id="rId1"/>
  <rowBreaks count="1" manualBreakCount="1">
    <brk id="80" max="9"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D733A9-3C54-4989-9F33-FCEF8F7B3C51}">
  <sheetPr>
    <pageSetUpPr fitToPage="1"/>
  </sheetPr>
  <dimension ref="A1:K24"/>
  <sheetViews>
    <sheetView view="pageBreakPreview" zoomScale="85" zoomScaleNormal="85" zoomScaleSheetLayoutView="85" workbookViewId="0">
      <pane ySplit="4" topLeftCell="A5" activePane="bottomLeft" state="frozen"/>
      <selection pane="bottomLeft" activeCell="J32" sqref="J32"/>
    </sheetView>
  </sheetViews>
  <sheetFormatPr defaultRowHeight="15" x14ac:dyDescent="0.25"/>
  <cols>
    <col min="1" max="1" width="2" style="70" bestFit="1" customWidth="1"/>
    <col min="2" max="2" width="5.140625" style="70" bestFit="1" customWidth="1"/>
    <col min="3" max="3" width="49" style="74" customWidth="1"/>
    <col min="4" max="4" width="7.42578125" customWidth="1"/>
    <col min="5" max="5" width="7.42578125" style="78" bestFit="1" customWidth="1"/>
    <col min="6" max="6" width="8.28515625" customWidth="1"/>
    <col min="7" max="7" width="14.7109375" style="85" customWidth="1"/>
    <col min="8" max="8" width="18" style="85" customWidth="1"/>
    <col min="9" max="9" width="16.42578125" customWidth="1"/>
    <col min="10" max="10" width="35.7109375" customWidth="1"/>
    <col min="11" max="11" width="1.28515625" customWidth="1"/>
  </cols>
  <sheetData>
    <row r="1" spans="1:11" x14ac:dyDescent="0.25">
      <c r="A1" s="67"/>
      <c r="B1" s="67"/>
    </row>
    <row r="2" spans="1:11" x14ac:dyDescent="0.25">
      <c r="A2" s="71"/>
      <c r="B2" s="68"/>
      <c r="C2" s="4"/>
      <c r="D2" s="4"/>
      <c r="E2" s="79"/>
      <c r="F2" s="3"/>
      <c r="G2" s="86"/>
      <c r="H2" s="86"/>
      <c r="I2" s="5"/>
      <c r="J2" s="6"/>
      <c r="K2" s="14"/>
    </row>
    <row r="3" spans="1:11" x14ac:dyDescent="0.25">
      <c r="A3" s="71"/>
      <c r="B3" s="68"/>
      <c r="C3" s="3"/>
      <c r="D3" s="3"/>
      <c r="E3" s="79"/>
      <c r="F3" s="3"/>
      <c r="G3" s="86"/>
      <c r="H3" s="86"/>
      <c r="I3" s="5"/>
      <c r="J3" s="6"/>
      <c r="K3" s="14"/>
    </row>
    <row r="4" spans="1:11" ht="15" customHeight="1" x14ac:dyDescent="0.25">
      <c r="A4" s="281" t="s">
        <v>16</v>
      </c>
      <c r="B4" s="281"/>
      <c r="C4" s="75" t="s">
        <v>17</v>
      </c>
      <c r="D4" s="61"/>
      <c r="E4" s="80" t="s">
        <v>37</v>
      </c>
      <c r="F4" s="16" t="s">
        <v>36</v>
      </c>
      <c r="G4" s="87" t="s">
        <v>18</v>
      </c>
      <c r="H4" s="87" t="s">
        <v>19</v>
      </c>
      <c r="I4" s="16" t="s">
        <v>20</v>
      </c>
      <c r="J4" s="16" t="s">
        <v>21</v>
      </c>
      <c r="K4" s="15"/>
    </row>
    <row r="5" spans="1:11" x14ac:dyDescent="0.25">
      <c r="A5" s="22"/>
      <c r="B5" s="64"/>
      <c r="C5" s="76"/>
      <c r="D5" s="60"/>
      <c r="E5" s="81"/>
      <c r="F5" s="10"/>
      <c r="G5" s="88" t="s">
        <v>22</v>
      </c>
      <c r="H5" s="88" t="s">
        <v>22</v>
      </c>
      <c r="I5" s="24" t="s">
        <v>22</v>
      </c>
      <c r="J5" s="8"/>
      <c r="K5" s="15"/>
    </row>
    <row r="6" spans="1:11" ht="15.75" x14ac:dyDescent="0.25">
      <c r="A6" s="72">
        <v>6</v>
      </c>
      <c r="B6" s="69"/>
      <c r="C6" s="29" t="s">
        <v>180</v>
      </c>
      <c r="D6" s="60"/>
      <c r="E6" s="81"/>
      <c r="F6" s="10"/>
      <c r="G6" s="89"/>
      <c r="H6" s="89"/>
      <c r="I6" s="19"/>
      <c r="J6" s="8"/>
      <c r="K6" s="15"/>
    </row>
    <row r="7" spans="1:11" x14ac:dyDescent="0.25">
      <c r="A7" s="72"/>
      <c r="B7" s="69"/>
      <c r="D7" s="60"/>
      <c r="E7" s="81"/>
      <c r="F7" s="10"/>
      <c r="G7" s="89"/>
      <c r="H7" s="89"/>
      <c r="I7" s="19"/>
      <c r="J7" s="8"/>
      <c r="K7" s="15"/>
    </row>
    <row r="8" spans="1:11" x14ac:dyDescent="0.25">
      <c r="A8" s="72"/>
      <c r="B8" s="69"/>
      <c r="D8" s="60"/>
      <c r="E8" s="81"/>
      <c r="F8" s="10"/>
      <c r="G8" s="89"/>
      <c r="H8" s="89"/>
      <c r="I8" s="19"/>
      <c r="J8" s="8"/>
      <c r="K8" s="15"/>
    </row>
    <row r="9" spans="1:11" x14ac:dyDescent="0.25">
      <c r="A9" s="73"/>
      <c r="B9" s="65">
        <v>4.0999999999999996</v>
      </c>
      <c r="C9" s="98" t="s">
        <v>51</v>
      </c>
      <c r="D9" s="25"/>
      <c r="E9" s="82"/>
      <c r="F9" s="11"/>
      <c r="G9" s="90"/>
      <c r="H9" s="90"/>
      <c r="I9" s="11"/>
      <c r="J9" s="20"/>
      <c r="K9" s="15"/>
    </row>
    <row r="10" spans="1:11" x14ac:dyDescent="0.25">
      <c r="A10" s="22"/>
      <c r="B10" s="65"/>
      <c r="C10" s="98"/>
      <c r="D10" s="26"/>
      <c r="E10" s="45"/>
      <c r="F10" s="12"/>
      <c r="G10" s="44"/>
      <c r="H10" s="94"/>
      <c r="I10" s="11"/>
      <c r="J10" s="20"/>
      <c r="K10" s="15"/>
    </row>
    <row r="11" spans="1:11" x14ac:dyDescent="0.25">
      <c r="A11" s="22"/>
      <c r="B11" s="65" t="s">
        <v>54</v>
      </c>
      <c r="C11" s="100" t="s">
        <v>53</v>
      </c>
      <c r="D11" s="26"/>
      <c r="E11" s="45"/>
      <c r="F11" s="12"/>
      <c r="G11" s="44"/>
      <c r="H11" s="94"/>
      <c r="I11" s="11"/>
      <c r="J11" s="20"/>
      <c r="K11" s="15"/>
    </row>
    <row r="12" spans="1:11" x14ac:dyDescent="0.25">
      <c r="A12" s="22"/>
      <c r="B12" s="65"/>
      <c r="C12" s="99" t="s">
        <v>55</v>
      </c>
      <c r="D12" s="26"/>
      <c r="E12" s="45"/>
      <c r="F12" s="12"/>
      <c r="G12" s="44"/>
      <c r="H12" s="94"/>
      <c r="I12" s="11"/>
      <c r="J12" s="20"/>
      <c r="K12" s="15"/>
    </row>
    <row r="13" spans="1:11" ht="30" x14ac:dyDescent="0.25">
      <c r="A13" s="22"/>
      <c r="B13" s="65"/>
      <c r="C13" s="101" t="s">
        <v>56</v>
      </c>
      <c r="D13" s="26"/>
      <c r="E13" s="45"/>
      <c r="F13" s="12"/>
      <c r="G13" s="44"/>
      <c r="H13" s="94"/>
      <c r="I13" s="11"/>
      <c r="J13" s="20"/>
      <c r="K13" s="15"/>
    </row>
    <row r="14" spans="1:11" x14ac:dyDescent="0.25">
      <c r="A14" s="22"/>
      <c r="B14" s="65"/>
      <c r="C14" s="102" t="s">
        <v>57</v>
      </c>
      <c r="D14" s="21"/>
      <c r="E14" s="45">
        <v>120</v>
      </c>
      <c r="F14" s="12" t="s">
        <v>27</v>
      </c>
      <c r="G14" s="44">
        <v>5600</v>
      </c>
      <c r="H14" s="94">
        <f>G14*E14</f>
        <v>672000</v>
      </c>
      <c r="I14" s="11"/>
      <c r="J14" s="20"/>
      <c r="K14" s="15"/>
    </row>
    <row r="15" spans="1:11" x14ac:dyDescent="0.25">
      <c r="A15" s="22"/>
      <c r="B15" s="65"/>
      <c r="C15" s="77"/>
      <c r="D15" s="21"/>
      <c r="E15" s="45"/>
      <c r="F15" s="12"/>
      <c r="G15" s="44"/>
      <c r="H15" s="94"/>
      <c r="I15" s="11"/>
      <c r="J15" s="20"/>
      <c r="K15" s="15"/>
    </row>
    <row r="16" spans="1:11" x14ac:dyDescent="0.25">
      <c r="A16" s="22"/>
      <c r="B16" s="65"/>
      <c r="C16" s="102" t="s">
        <v>58</v>
      </c>
      <c r="D16" s="21"/>
      <c r="E16" s="45">
        <v>12</v>
      </c>
      <c r="F16" s="12" t="s">
        <v>27</v>
      </c>
      <c r="G16" s="44">
        <v>7600</v>
      </c>
      <c r="H16" s="94">
        <f>G16*E16</f>
        <v>91200</v>
      </c>
      <c r="I16" s="11"/>
      <c r="J16" s="20"/>
      <c r="K16" s="15"/>
    </row>
    <row r="17" spans="1:11" ht="15.75" x14ac:dyDescent="0.25">
      <c r="A17" s="22"/>
      <c r="B17" s="65"/>
      <c r="C17" s="96"/>
      <c r="D17" s="21"/>
      <c r="E17" s="45"/>
      <c r="F17" s="12"/>
      <c r="G17" s="44"/>
      <c r="H17" s="94"/>
      <c r="I17" s="11"/>
      <c r="J17" s="20"/>
      <c r="K17" s="15"/>
    </row>
    <row r="18" spans="1:11" x14ac:dyDescent="0.25">
      <c r="A18" s="22"/>
      <c r="B18" s="65"/>
      <c r="C18" s="77"/>
      <c r="D18" s="21"/>
      <c r="E18" s="45"/>
      <c r="F18" s="12"/>
      <c r="G18" s="44"/>
      <c r="H18" s="94"/>
      <c r="I18" s="11"/>
      <c r="J18" s="20"/>
      <c r="K18" s="15"/>
    </row>
    <row r="19" spans="1:11" x14ac:dyDescent="0.25">
      <c r="A19" s="22"/>
      <c r="B19" s="65"/>
      <c r="C19" s="55"/>
      <c r="D19" s="46"/>
      <c r="E19" s="82"/>
      <c r="F19" s="11"/>
      <c r="G19" s="89"/>
      <c r="H19" s="103"/>
      <c r="I19" s="95">
        <f>SUM(H16,H14)</f>
        <v>763200</v>
      </c>
      <c r="J19" s="20"/>
      <c r="K19" s="15"/>
    </row>
    <row r="20" spans="1:11" x14ac:dyDescent="0.25">
      <c r="A20" s="22"/>
      <c r="B20" s="65"/>
      <c r="C20" s="56"/>
      <c r="D20" s="47"/>
      <c r="E20" s="83"/>
      <c r="F20" s="48"/>
      <c r="G20" s="91"/>
      <c r="H20" s="91"/>
      <c r="I20" s="49"/>
      <c r="J20" s="50"/>
      <c r="K20" s="15"/>
    </row>
    <row r="21" spans="1:11" x14ac:dyDescent="0.25">
      <c r="A21" s="22"/>
      <c r="B21" s="65"/>
      <c r="C21" s="57"/>
      <c r="D21" s="47"/>
      <c r="E21" s="83"/>
      <c r="F21" s="48"/>
      <c r="G21" s="91"/>
      <c r="H21" s="91"/>
      <c r="I21" s="49"/>
      <c r="J21" s="50"/>
      <c r="K21" s="15"/>
    </row>
    <row r="22" spans="1:11" x14ac:dyDescent="0.25">
      <c r="A22" s="160"/>
      <c r="B22" s="161"/>
      <c r="C22" s="209"/>
      <c r="D22" s="210"/>
      <c r="E22" s="211"/>
      <c r="F22" s="212"/>
      <c r="G22" s="166"/>
      <c r="H22" s="167" t="s">
        <v>159</v>
      </c>
      <c r="I22" s="226">
        <f>SUM(I6:I21)</f>
        <v>763200</v>
      </c>
      <c r="J22" s="213"/>
      <c r="K22" s="15"/>
    </row>
    <row r="23" spans="1:11" x14ac:dyDescent="0.25">
      <c r="G23" s="201"/>
      <c r="H23" s="201"/>
      <c r="I23" s="67"/>
    </row>
    <row r="24" spans="1:11" x14ac:dyDescent="0.25">
      <c r="G24" s="201" t="s">
        <v>142</v>
      </c>
      <c r="H24" s="201">
        <f>SUM(H6:H21)</f>
        <v>763200</v>
      </c>
      <c r="I24" s="219">
        <f>I22-H24</f>
        <v>0</v>
      </c>
    </row>
  </sheetData>
  <mergeCells count="1">
    <mergeCell ref="A4:B4"/>
  </mergeCells>
  <pageMargins left="0.7" right="0.7" top="0.75" bottom="0.75" header="0.3" footer="0.3"/>
  <pageSetup paperSize="9" scale="54" fitToHeight="0"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C77D89-F016-4F74-BEC2-8BB84C705720}">
  <sheetPr>
    <pageSetUpPr fitToPage="1"/>
  </sheetPr>
  <dimension ref="A1:K17"/>
  <sheetViews>
    <sheetView view="pageBreakPreview" zoomScale="85" zoomScaleNormal="85" zoomScaleSheetLayoutView="85" workbookViewId="0">
      <pane ySplit="4" topLeftCell="A5" activePane="bottomLeft" state="frozen"/>
      <selection pane="bottomLeft" activeCell="J7" sqref="J7"/>
    </sheetView>
  </sheetViews>
  <sheetFormatPr defaultRowHeight="15" x14ac:dyDescent="0.25"/>
  <cols>
    <col min="1" max="1" width="2" style="70" bestFit="1" customWidth="1"/>
    <col min="2" max="2" width="5.140625" style="70" bestFit="1" customWidth="1"/>
    <col min="3" max="3" width="49" style="74" customWidth="1"/>
    <col min="4" max="4" width="7.42578125" customWidth="1"/>
    <col min="5" max="5" width="7.42578125" style="78" bestFit="1" customWidth="1"/>
    <col min="6" max="6" width="8.28515625" customWidth="1"/>
    <col min="7" max="7" width="14.7109375" style="85" customWidth="1"/>
    <col min="8" max="8" width="18" style="85" customWidth="1"/>
    <col min="9" max="9" width="16.42578125" customWidth="1"/>
    <col min="10" max="10" width="35.7109375" customWidth="1"/>
    <col min="11" max="11" width="1.28515625" customWidth="1"/>
  </cols>
  <sheetData>
    <row r="1" spans="1:11" x14ac:dyDescent="0.25">
      <c r="A1" s="67"/>
      <c r="B1" s="67"/>
    </row>
    <row r="2" spans="1:11" x14ac:dyDescent="0.25">
      <c r="A2" s="71"/>
      <c r="B2" s="68"/>
      <c r="C2" s="4"/>
      <c r="D2" s="4"/>
      <c r="E2" s="79"/>
      <c r="F2" s="3"/>
      <c r="G2" s="86"/>
      <c r="H2" s="86"/>
      <c r="I2" s="5"/>
      <c r="J2" s="6"/>
      <c r="K2" s="14"/>
    </row>
    <row r="3" spans="1:11" x14ac:dyDescent="0.25">
      <c r="A3" s="71"/>
      <c r="B3" s="68"/>
      <c r="C3" s="3"/>
      <c r="D3" s="3"/>
      <c r="E3" s="79"/>
      <c r="F3" s="3"/>
      <c r="G3" s="86"/>
      <c r="H3" s="86"/>
      <c r="I3" s="5"/>
      <c r="J3" s="6"/>
      <c r="K3" s="14"/>
    </row>
    <row r="4" spans="1:11" ht="15" customHeight="1" x14ac:dyDescent="0.25">
      <c r="A4" s="281" t="s">
        <v>16</v>
      </c>
      <c r="B4" s="281"/>
      <c r="C4" s="75" t="s">
        <v>17</v>
      </c>
      <c r="D4" s="61"/>
      <c r="E4" s="80" t="s">
        <v>37</v>
      </c>
      <c r="F4" s="16" t="s">
        <v>36</v>
      </c>
      <c r="G4" s="87" t="s">
        <v>18</v>
      </c>
      <c r="H4" s="87" t="s">
        <v>19</v>
      </c>
      <c r="I4" s="16" t="s">
        <v>20</v>
      </c>
      <c r="J4" s="16" t="s">
        <v>21</v>
      </c>
      <c r="K4" s="15"/>
    </row>
    <row r="5" spans="1:11" x14ac:dyDescent="0.25">
      <c r="A5" s="22"/>
      <c r="B5" s="64"/>
      <c r="C5" s="76"/>
      <c r="D5" s="60"/>
      <c r="E5" s="81"/>
      <c r="F5" s="10"/>
      <c r="G5" s="88" t="s">
        <v>22</v>
      </c>
      <c r="H5" s="88" t="s">
        <v>22</v>
      </c>
      <c r="I5" s="24" t="s">
        <v>22</v>
      </c>
      <c r="J5" s="8"/>
      <c r="K5" s="15"/>
    </row>
    <row r="6" spans="1:11" ht="15.75" x14ac:dyDescent="0.25">
      <c r="A6" s="72">
        <v>7</v>
      </c>
      <c r="B6" s="69"/>
      <c r="C6" s="29" t="s">
        <v>82</v>
      </c>
      <c r="D6" s="60"/>
      <c r="E6" s="81"/>
      <c r="F6" s="10"/>
      <c r="G6" s="89"/>
      <c r="H6" s="89"/>
      <c r="I6" s="19"/>
      <c r="J6" s="8" t="s">
        <v>283</v>
      </c>
      <c r="K6" s="15"/>
    </row>
    <row r="7" spans="1:11" x14ac:dyDescent="0.25">
      <c r="A7" s="72"/>
      <c r="B7" s="69"/>
      <c r="D7" s="60"/>
      <c r="E7" s="81"/>
      <c r="F7" s="10"/>
      <c r="G7" s="89"/>
      <c r="H7" s="89"/>
      <c r="I7" s="19"/>
      <c r="J7" s="8"/>
      <c r="K7" s="15"/>
    </row>
    <row r="8" spans="1:11" x14ac:dyDescent="0.25">
      <c r="A8" s="72"/>
      <c r="B8" s="69"/>
      <c r="D8" s="60"/>
      <c r="E8" s="81"/>
      <c r="F8" s="10"/>
      <c r="G8" s="89"/>
      <c r="H8" s="89"/>
      <c r="I8" s="19"/>
      <c r="J8" s="8"/>
      <c r="K8" s="15"/>
    </row>
    <row r="9" spans="1:11" x14ac:dyDescent="0.25">
      <c r="A9" s="73"/>
      <c r="B9" s="65"/>
      <c r="C9" s="98"/>
      <c r="D9" s="25"/>
      <c r="E9" s="82"/>
      <c r="F9" s="11"/>
      <c r="G9" s="90"/>
      <c r="H9" s="90"/>
      <c r="I9" s="11"/>
      <c r="J9" s="20"/>
      <c r="K9" s="15"/>
    </row>
    <row r="10" spans="1:11" x14ac:dyDescent="0.25">
      <c r="A10" s="22"/>
      <c r="B10" s="65"/>
      <c r="C10" s="98"/>
      <c r="D10" s="26"/>
      <c r="E10" s="45"/>
      <c r="F10" s="12"/>
      <c r="G10" s="44"/>
      <c r="H10" s="94"/>
      <c r="I10" s="11"/>
      <c r="J10" s="20"/>
      <c r="K10" s="15"/>
    </row>
    <row r="11" spans="1:11" x14ac:dyDescent="0.25">
      <c r="A11" s="22"/>
      <c r="B11" s="65"/>
      <c r="C11" s="100"/>
      <c r="D11" s="26"/>
      <c r="E11" s="45"/>
      <c r="F11" s="12"/>
      <c r="G11" s="44"/>
      <c r="H11" s="94"/>
      <c r="I11" s="11"/>
      <c r="J11" s="20"/>
      <c r="K11" s="15"/>
    </row>
    <row r="12" spans="1:11" x14ac:dyDescent="0.25">
      <c r="A12" s="22"/>
      <c r="B12" s="65"/>
      <c r="C12" s="99"/>
      <c r="D12" s="26"/>
      <c r="E12" s="45"/>
      <c r="F12" s="12"/>
      <c r="G12" s="44"/>
      <c r="H12" s="94"/>
      <c r="I12" s="11"/>
      <c r="J12" s="20"/>
      <c r="K12" s="15"/>
    </row>
    <row r="13" spans="1:11" x14ac:dyDescent="0.25">
      <c r="A13" s="22"/>
      <c r="B13" s="65"/>
      <c r="C13" s="101"/>
      <c r="D13" s="26"/>
      <c r="E13" s="45"/>
      <c r="F13" s="12"/>
      <c r="G13" s="44"/>
      <c r="H13" s="94"/>
      <c r="I13" s="11"/>
      <c r="J13" s="20"/>
      <c r="K13" s="15"/>
    </row>
    <row r="14" spans="1:11" x14ac:dyDescent="0.25">
      <c r="A14" s="160"/>
      <c r="B14" s="161"/>
      <c r="C14" s="209"/>
      <c r="D14" s="210"/>
      <c r="E14" s="211"/>
      <c r="F14" s="212"/>
      <c r="G14" s="166"/>
      <c r="H14" s="167" t="s">
        <v>159</v>
      </c>
      <c r="I14" s="167">
        <f>SUM(I6:I13)</f>
        <v>0</v>
      </c>
      <c r="J14" s="213"/>
      <c r="K14" s="15"/>
    </row>
    <row r="15" spans="1:11" x14ac:dyDescent="0.25">
      <c r="G15" s="201"/>
      <c r="H15" s="201"/>
      <c r="I15" s="67"/>
    </row>
    <row r="16" spans="1:11" x14ac:dyDescent="0.25">
      <c r="G16" s="201" t="s">
        <v>142</v>
      </c>
      <c r="H16" s="201">
        <f>SUM(H6:H13)</f>
        <v>0</v>
      </c>
      <c r="I16" s="219">
        <f>I14-H16</f>
        <v>0</v>
      </c>
    </row>
    <row r="17" spans="1:11" x14ac:dyDescent="0.25">
      <c r="A17" s="22"/>
      <c r="B17" s="65"/>
      <c r="C17" s="220"/>
      <c r="D17" s="26"/>
      <c r="E17" s="221"/>
      <c r="F17" s="222"/>
      <c r="G17" s="223"/>
      <c r="H17" s="224"/>
      <c r="I17" s="225"/>
      <c r="J17" s="20"/>
      <c r="K17" s="15"/>
    </row>
  </sheetData>
  <mergeCells count="1">
    <mergeCell ref="A4:B4"/>
  </mergeCells>
  <pageMargins left="0.7" right="0.7" top="0.75" bottom="0.75" header="0.3" footer="0.3"/>
  <pageSetup paperSize="9" scale="54" fitToHeight="0" orientation="portrait" horizontalDpi="300" verticalDpi="30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877FFC-0F5D-4931-BC36-F9E5567E1AEA}">
  <sheetPr>
    <pageSetUpPr fitToPage="1"/>
  </sheetPr>
  <dimension ref="A1:K24"/>
  <sheetViews>
    <sheetView view="pageBreakPreview" zoomScale="85" zoomScaleNormal="85" zoomScaleSheetLayoutView="85" workbookViewId="0">
      <pane ySplit="4" topLeftCell="A5" activePane="bottomLeft" state="frozen"/>
      <selection pane="bottomLeft" activeCell="J38" sqref="J38"/>
    </sheetView>
  </sheetViews>
  <sheetFormatPr defaultRowHeight="15" x14ac:dyDescent="0.25"/>
  <cols>
    <col min="1" max="1" width="2.140625" style="70" bestFit="1" customWidth="1"/>
    <col min="2" max="2" width="5.7109375" style="70" bestFit="1" customWidth="1"/>
    <col min="3" max="3" width="49" style="74" customWidth="1"/>
    <col min="4" max="4" width="7.42578125" customWidth="1"/>
    <col min="5" max="5" width="7.42578125" style="78" bestFit="1" customWidth="1"/>
    <col min="6" max="6" width="8.28515625" customWidth="1"/>
    <col min="7" max="7" width="14.7109375" style="85" customWidth="1"/>
    <col min="8" max="8" width="18" style="85" customWidth="1"/>
    <col min="9" max="9" width="16.42578125" customWidth="1"/>
    <col min="10" max="10" width="35.7109375" customWidth="1"/>
    <col min="11" max="11" width="1.28515625" customWidth="1"/>
  </cols>
  <sheetData>
    <row r="1" spans="1:11" x14ac:dyDescent="0.25">
      <c r="A1" s="67"/>
      <c r="B1" s="67"/>
    </row>
    <row r="2" spans="1:11" x14ac:dyDescent="0.25">
      <c r="A2" s="71"/>
      <c r="B2" s="68"/>
      <c r="C2" s="4"/>
      <c r="D2" s="4"/>
      <c r="E2" s="79"/>
      <c r="F2" s="3"/>
      <c r="G2" s="86"/>
      <c r="H2" s="86"/>
      <c r="I2" s="5"/>
      <c r="J2" s="6"/>
      <c r="K2" s="14"/>
    </row>
    <row r="3" spans="1:11" x14ac:dyDescent="0.25">
      <c r="A3" s="71"/>
      <c r="B3" s="68"/>
      <c r="C3" s="3"/>
      <c r="D3" s="3"/>
      <c r="E3" s="79"/>
      <c r="F3" s="3"/>
      <c r="G3" s="86"/>
      <c r="H3" s="86"/>
      <c r="I3" s="5"/>
      <c r="J3" s="6"/>
      <c r="K3" s="14"/>
    </row>
    <row r="4" spans="1:11" ht="15" customHeight="1" x14ac:dyDescent="0.25">
      <c r="A4" s="281" t="s">
        <v>16</v>
      </c>
      <c r="B4" s="281"/>
      <c r="C4" s="75" t="s">
        <v>17</v>
      </c>
      <c r="D4" s="61"/>
      <c r="E4" s="80" t="s">
        <v>37</v>
      </c>
      <c r="F4" s="16" t="s">
        <v>36</v>
      </c>
      <c r="G4" s="87" t="s">
        <v>18</v>
      </c>
      <c r="H4" s="87" t="s">
        <v>19</v>
      </c>
      <c r="I4" s="16" t="s">
        <v>20</v>
      </c>
      <c r="J4" s="16" t="s">
        <v>21</v>
      </c>
      <c r="K4" s="15"/>
    </row>
    <row r="5" spans="1:11" x14ac:dyDescent="0.25">
      <c r="A5" s="151"/>
      <c r="B5" s="149"/>
      <c r="C5" s="76"/>
      <c r="D5" s="60"/>
      <c r="E5" s="81"/>
      <c r="F5" s="10"/>
      <c r="G5" s="88" t="s">
        <v>22</v>
      </c>
      <c r="H5" s="88" t="s">
        <v>22</v>
      </c>
      <c r="I5" s="24" t="s">
        <v>22</v>
      </c>
      <c r="J5" s="8"/>
      <c r="K5" s="15"/>
    </row>
    <row r="6" spans="1:11" ht="15.75" x14ac:dyDescent="0.25">
      <c r="A6" s="72">
        <v>8</v>
      </c>
      <c r="B6" s="149"/>
      <c r="C6" s="29" t="s">
        <v>81</v>
      </c>
      <c r="D6" s="60"/>
      <c r="E6" s="81"/>
      <c r="F6" s="10"/>
      <c r="G6" s="89"/>
      <c r="H6" s="89"/>
      <c r="I6" s="19"/>
      <c r="J6" s="8"/>
      <c r="K6" s="15"/>
    </row>
    <row r="7" spans="1:11" x14ac:dyDescent="0.25">
      <c r="A7" s="72"/>
      <c r="B7" s="149"/>
      <c r="D7" s="60"/>
      <c r="E7" s="81"/>
      <c r="F7" s="10"/>
      <c r="G7" s="89"/>
      <c r="H7" s="89"/>
      <c r="I7" s="19"/>
      <c r="J7" s="8"/>
      <c r="K7" s="15"/>
    </row>
    <row r="8" spans="1:11" x14ac:dyDescent="0.25">
      <c r="A8" s="72"/>
      <c r="B8" s="149" t="s">
        <v>161</v>
      </c>
      <c r="C8" s="178" t="s">
        <v>162</v>
      </c>
      <c r="D8" s="60"/>
      <c r="E8" s="81"/>
      <c r="F8" s="10"/>
      <c r="G8" s="89"/>
      <c r="H8" s="89"/>
      <c r="I8" s="19"/>
      <c r="J8" s="8"/>
      <c r="K8" s="15"/>
    </row>
    <row r="9" spans="1:11" ht="30" x14ac:dyDescent="0.25">
      <c r="A9" s="152"/>
      <c r="B9" s="142"/>
      <c r="C9" s="101" t="s">
        <v>163</v>
      </c>
      <c r="D9" s="185"/>
      <c r="E9" s="186">
        <v>11</v>
      </c>
      <c r="F9" s="186" t="s">
        <v>164</v>
      </c>
      <c r="G9" s="186">
        <v>2175</v>
      </c>
      <c r="H9" s="186">
        <f>G9*E9</f>
        <v>23925</v>
      </c>
      <c r="I9" s="158"/>
      <c r="J9" s="114"/>
      <c r="K9" s="15"/>
    </row>
    <row r="10" spans="1:11" x14ac:dyDescent="0.25">
      <c r="A10" s="152"/>
      <c r="B10" s="142"/>
      <c r="C10" s="98"/>
      <c r="D10" s="185"/>
      <c r="E10" s="186"/>
      <c r="F10" s="158"/>
      <c r="G10" s="159"/>
      <c r="H10" s="159"/>
      <c r="I10" s="158"/>
      <c r="J10" s="114"/>
      <c r="K10" s="15"/>
    </row>
    <row r="11" spans="1:11" x14ac:dyDescent="0.25">
      <c r="A11" s="152"/>
      <c r="B11" s="142"/>
      <c r="C11" s="98"/>
      <c r="D11" s="185"/>
      <c r="E11" s="186"/>
      <c r="F11" s="158"/>
      <c r="G11" s="159"/>
      <c r="H11" s="159"/>
      <c r="I11" s="158"/>
      <c r="J11" s="114"/>
      <c r="K11" s="15"/>
    </row>
    <row r="12" spans="1:11" x14ac:dyDescent="0.25">
      <c r="A12" s="152"/>
      <c r="B12" s="142"/>
      <c r="C12" s="98"/>
      <c r="D12" s="185"/>
      <c r="E12" s="186"/>
      <c r="F12" s="158"/>
      <c r="G12" s="159"/>
      <c r="H12" s="159"/>
      <c r="I12" s="189">
        <f>SUM(H9)</f>
        <v>23925</v>
      </c>
      <c r="J12" s="114"/>
      <c r="K12" s="15"/>
    </row>
    <row r="13" spans="1:11" x14ac:dyDescent="0.25">
      <c r="A13" s="152"/>
      <c r="B13" s="142"/>
      <c r="C13" s="98"/>
      <c r="D13" s="182"/>
      <c r="E13" s="116"/>
      <c r="F13" s="112"/>
      <c r="G13" s="123"/>
      <c r="H13" s="123"/>
      <c r="I13" s="112"/>
      <c r="J13" s="122"/>
      <c r="K13" s="15"/>
    </row>
    <row r="14" spans="1:11" x14ac:dyDescent="0.25">
      <c r="A14" s="152"/>
      <c r="B14" s="142"/>
      <c r="C14" s="98"/>
      <c r="D14" s="182"/>
      <c r="E14" s="116"/>
      <c r="F14" s="112"/>
      <c r="G14" s="123"/>
      <c r="H14" s="123"/>
      <c r="I14" s="112"/>
      <c r="J14" s="122"/>
      <c r="K14" s="15"/>
    </row>
    <row r="15" spans="1:11" x14ac:dyDescent="0.25">
      <c r="A15" s="151"/>
      <c r="B15" s="142" t="s">
        <v>165</v>
      </c>
      <c r="C15" s="100" t="s">
        <v>166</v>
      </c>
      <c r="D15" s="183"/>
      <c r="E15" s="119"/>
      <c r="F15" s="184"/>
      <c r="G15" s="120"/>
      <c r="H15" s="111"/>
      <c r="I15" s="112"/>
      <c r="J15" s="122"/>
      <c r="K15" s="15"/>
    </row>
    <row r="16" spans="1:11" x14ac:dyDescent="0.25">
      <c r="A16" s="151"/>
      <c r="B16" s="142"/>
      <c r="C16" s="98" t="s">
        <v>167</v>
      </c>
      <c r="D16" s="188"/>
      <c r="E16" s="107">
        <v>1181.73</v>
      </c>
      <c r="F16" s="109" t="s">
        <v>30</v>
      </c>
      <c r="G16" s="110">
        <v>19.8</v>
      </c>
      <c r="H16" s="186">
        <f>G16*E16</f>
        <v>23398.254000000001</v>
      </c>
      <c r="I16" s="158"/>
      <c r="J16" s="140" t="s">
        <v>168</v>
      </c>
      <c r="K16" s="15"/>
    </row>
    <row r="17" spans="1:11" x14ac:dyDescent="0.25">
      <c r="A17" s="151"/>
      <c r="B17" s="142"/>
      <c r="C17" s="98"/>
      <c r="D17" s="188"/>
      <c r="E17" s="107"/>
      <c r="F17" s="109"/>
      <c r="G17" s="110"/>
      <c r="H17" s="187"/>
      <c r="I17" s="158"/>
      <c r="J17" s="122"/>
      <c r="K17" s="15"/>
    </row>
    <row r="18" spans="1:11" x14ac:dyDescent="0.25">
      <c r="A18" s="151"/>
      <c r="B18" s="142"/>
      <c r="C18" s="98"/>
      <c r="D18" s="188"/>
      <c r="E18" s="107"/>
      <c r="F18" s="109"/>
      <c r="G18" s="110"/>
      <c r="H18" s="187"/>
      <c r="I18" s="158"/>
      <c r="J18" s="122"/>
      <c r="K18" s="15"/>
    </row>
    <row r="19" spans="1:11" x14ac:dyDescent="0.25">
      <c r="A19" s="151"/>
      <c r="B19" s="142"/>
      <c r="C19" s="98"/>
      <c r="D19" s="188"/>
      <c r="E19" s="107"/>
      <c r="F19" s="109"/>
      <c r="G19" s="110"/>
      <c r="H19" s="187"/>
      <c r="I19" s="189">
        <f>SUM(H16)</f>
        <v>23398.254000000001</v>
      </c>
      <c r="J19" s="122"/>
      <c r="K19" s="15"/>
    </row>
    <row r="20" spans="1:11" x14ac:dyDescent="0.25">
      <c r="A20" s="151"/>
      <c r="B20" s="142"/>
      <c r="C20" s="98"/>
      <c r="D20" s="188"/>
      <c r="E20" s="107"/>
      <c r="F20" s="109"/>
      <c r="G20" s="110"/>
      <c r="H20" s="187"/>
      <c r="I20" s="158"/>
      <c r="J20" s="122"/>
      <c r="K20" s="15"/>
    </row>
    <row r="21" spans="1:11" x14ac:dyDescent="0.25">
      <c r="A21" s="151"/>
      <c r="B21" s="142"/>
      <c r="C21" s="98"/>
      <c r="D21" s="183"/>
      <c r="E21" s="119"/>
      <c r="F21" s="184"/>
      <c r="G21" s="120"/>
      <c r="H21" s="111"/>
      <c r="I21" s="112"/>
      <c r="J21" s="122"/>
      <c r="K21" s="15"/>
    </row>
    <row r="22" spans="1:11" x14ac:dyDescent="0.25">
      <c r="A22" s="190"/>
      <c r="B22" s="171"/>
      <c r="C22" s="172"/>
      <c r="D22" s="191"/>
      <c r="E22" s="192"/>
      <c r="F22" s="193"/>
      <c r="G22" s="227"/>
      <c r="H22" s="229" t="s">
        <v>141</v>
      </c>
      <c r="I22" s="228">
        <f>SUM(I6:I21)</f>
        <v>47323.254000000001</v>
      </c>
      <c r="J22" s="194"/>
      <c r="K22" s="15"/>
    </row>
    <row r="23" spans="1:11" x14ac:dyDescent="0.25">
      <c r="G23" s="201"/>
      <c r="H23" s="201"/>
      <c r="I23" s="67"/>
    </row>
    <row r="24" spans="1:11" x14ac:dyDescent="0.25">
      <c r="G24" s="201" t="s">
        <v>142</v>
      </c>
      <c r="H24" s="201">
        <f>SUM(H6:H21)</f>
        <v>47323.254000000001</v>
      </c>
      <c r="I24" s="201">
        <f>I22-H24</f>
        <v>0</v>
      </c>
    </row>
  </sheetData>
  <mergeCells count="1">
    <mergeCell ref="A4:B4"/>
  </mergeCells>
  <pageMargins left="0.7" right="0.7" top="0.75" bottom="0.75" header="0.3" footer="0.3"/>
  <pageSetup paperSize="9" scale="54" fitToHeight="0" orientation="portrait" horizontalDpi="300" verticalDpi="300"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47E61F-C67E-4969-AFAD-0965952CF55A}">
  <sheetPr>
    <pageSetUpPr fitToPage="1"/>
  </sheetPr>
  <dimension ref="A1:R38"/>
  <sheetViews>
    <sheetView view="pageBreakPreview" topLeftCell="C1" zoomScale="85" zoomScaleNormal="85" zoomScaleSheetLayoutView="85" workbookViewId="0">
      <pane ySplit="4" topLeftCell="A5" activePane="bottomLeft" state="frozen"/>
      <selection pane="bottomLeft" activeCell="J15" sqref="J15"/>
    </sheetView>
  </sheetViews>
  <sheetFormatPr defaultRowHeight="15" x14ac:dyDescent="0.25"/>
  <cols>
    <col min="1" max="1" width="2.140625" style="70" bestFit="1" customWidth="1"/>
    <col min="2" max="2" width="5.7109375" style="70" bestFit="1" customWidth="1"/>
    <col min="3" max="3" width="51.5703125" style="74" bestFit="1" customWidth="1"/>
    <col min="4" max="4" width="7.42578125" customWidth="1"/>
    <col min="5" max="5" width="7.42578125" style="78" hidden="1" customWidth="1"/>
    <col min="6" max="6" width="8.28515625" hidden="1" customWidth="1"/>
    <col min="7" max="7" width="14.7109375" style="85" customWidth="1"/>
    <col min="8" max="8" width="20.28515625" style="85" bestFit="1" customWidth="1"/>
    <col min="9" max="9" width="16.42578125" hidden="1" customWidth="1"/>
    <col min="10" max="10" width="35.7109375" customWidth="1"/>
    <col min="11" max="11" width="1.28515625" customWidth="1"/>
    <col min="13" max="13" width="20.28515625" bestFit="1" customWidth="1"/>
    <col min="14" max="14" width="12.7109375" bestFit="1" customWidth="1"/>
    <col min="15" max="17" width="9.140625" customWidth="1"/>
  </cols>
  <sheetData>
    <row r="1" spans="1:18" x14ac:dyDescent="0.25">
      <c r="A1" s="67"/>
      <c r="B1" s="67"/>
      <c r="O1" s="243"/>
      <c r="P1" s="243"/>
      <c r="Q1" s="243"/>
    </row>
    <row r="2" spans="1:18" x14ac:dyDescent="0.25">
      <c r="A2" s="71"/>
      <c r="B2" s="68"/>
      <c r="C2" s="4"/>
      <c r="D2" s="4"/>
      <c r="E2" s="79"/>
      <c r="F2" s="3"/>
      <c r="M2" s="214" t="s">
        <v>187</v>
      </c>
      <c r="N2" s="232">
        <f>Summary!D29</f>
        <v>8547709.5494999997</v>
      </c>
    </row>
    <row r="3" spans="1:18" x14ac:dyDescent="0.25">
      <c r="A3" s="71"/>
      <c r="B3" s="68"/>
      <c r="C3" s="3"/>
      <c r="D3" s="3"/>
      <c r="E3" s="79"/>
      <c r="F3" s="3"/>
      <c r="G3" s="86"/>
      <c r="H3" s="86"/>
      <c r="I3" s="5"/>
      <c r="J3" s="6"/>
      <c r="K3" s="14"/>
    </row>
    <row r="4" spans="1:18" ht="15" customHeight="1" x14ac:dyDescent="0.25">
      <c r="A4" s="281" t="s">
        <v>16</v>
      </c>
      <c r="B4" s="281"/>
      <c r="C4" s="75" t="s">
        <v>17</v>
      </c>
      <c r="D4" s="61"/>
      <c r="E4" s="80" t="s">
        <v>37</v>
      </c>
      <c r="F4" s="16" t="s">
        <v>36</v>
      </c>
      <c r="G4" s="87" t="s">
        <v>18</v>
      </c>
      <c r="H4" s="87" t="s">
        <v>19</v>
      </c>
      <c r="I4" s="16" t="s">
        <v>20</v>
      </c>
      <c r="J4" s="16" t="s">
        <v>21</v>
      </c>
      <c r="K4" s="15"/>
    </row>
    <row r="5" spans="1:18" x14ac:dyDescent="0.25">
      <c r="A5" s="151"/>
      <c r="B5" s="149"/>
      <c r="C5" s="76"/>
      <c r="D5" s="60"/>
      <c r="E5" s="81"/>
      <c r="F5" s="10"/>
      <c r="G5" s="241" t="s">
        <v>209</v>
      </c>
      <c r="H5" s="88" t="s">
        <v>22</v>
      </c>
      <c r="I5" s="24" t="s">
        <v>22</v>
      </c>
      <c r="J5" s="8"/>
      <c r="K5" s="15"/>
    </row>
    <row r="6" spans="1:18" ht="15.75" x14ac:dyDescent="0.25">
      <c r="A6" s="72">
        <v>9</v>
      </c>
      <c r="B6" s="149"/>
      <c r="C6" s="29" t="s">
        <v>181</v>
      </c>
      <c r="D6" s="60"/>
      <c r="E6" s="81"/>
      <c r="F6" s="10"/>
      <c r="G6" s="89"/>
      <c r="H6" s="89"/>
      <c r="I6" s="19"/>
      <c r="J6" s="8"/>
      <c r="K6" s="15"/>
    </row>
    <row r="7" spans="1:18" x14ac:dyDescent="0.25">
      <c r="A7" s="72"/>
      <c r="B7" s="149"/>
      <c r="D7" s="60"/>
      <c r="E7" s="81"/>
      <c r="F7" s="10"/>
      <c r="G7" s="89"/>
      <c r="H7" s="89"/>
      <c r="I7" s="19"/>
      <c r="J7" s="8"/>
      <c r="K7" s="15"/>
      <c r="R7" s="240"/>
    </row>
    <row r="8" spans="1:18" x14ac:dyDescent="0.25">
      <c r="A8" s="72"/>
      <c r="B8" s="149">
        <v>9.1</v>
      </c>
      <c r="C8" s="178" t="s">
        <v>189</v>
      </c>
      <c r="D8" s="60"/>
      <c r="E8" s="81"/>
      <c r="F8" s="10"/>
      <c r="G8" s="234"/>
      <c r="H8" s="187"/>
      <c r="I8" s="19"/>
      <c r="J8" s="8"/>
      <c r="K8" s="15"/>
      <c r="O8" s="244"/>
      <c r="P8" s="244"/>
    </row>
    <row r="9" spans="1:18" x14ac:dyDescent="0.25">
      <c r="A9" s="152"/>
      <c r="B9" s="142"/>
      <c r="C9" s="101" t="s">
        <v>190</v>
      </c>
      <c r="D9" s="185"/>
      <c r="E9" s="186"/>
      <c r="F9" s="186"/>
      <c r="G9" s="270">
        <v>1.8E-3</v>
      </c>
      <c r="H9" s="159">
        <f t="shared" ref="H9:H10" si="0">$H$36*G9</f>
        <v>17532.207056979449</v>
      </c>
      <c r="I9" s="112"/>
      <c r="J9" s="106" t="s">
        <v>271</v>
      </c>
      <c r="K9" s="15"/>
      <c r="M9" s="231"/>
      <c r="O9" s="67"/>
      <c r="P9" s="67"/>
    </row>
    <row r="10" spans="1:18" x14ac:dyDescent="0.25">
      <c r="A10" s="152"/>
      <c r="B10" s="142"/>
      <c r="C10" s="98" t="s">
        <v>191</v>
      </c>
      <c r="D10" s="185"/>
      <c r="E10" s="186"/>
      <c r="F10" s="158"/>
      <c r="G10" s="235">
        <v>1.5E-3</v>
      </c>
      <c r="H10" s="159">
        <f t="shared" si="0"/>
        <v>14610.172547482876</v>
      </c>
      <c r="I10" s="112"/>
      <c r="J10" s="106" t="s">
        <v>271</v>
      </c>
      <c r="K10" s="15"/>
      <c r="M10" s="74"/>
      <c r="O10" s="67"/>
      <c r="P10" s="67"/>
    </row>
    <row r="11" spans="1:18" x14ac:dyDescent="0.25">
      <c r="A11" s="152"/>
      <c r="B11" s="142"/>
      <c r="C11" s="98" t="s">
        <v>204</v>
      </c>
      <c r="D11" s="185"/>
      <c r="E11" s="186"/>
      <c r="F11" s="158"/>
      <c r="G11" s="235">
        <v>2E-3</v>
      </c>
      <c r="H11" s="159">
        <f>$H$36*G11</f>
        <v>19480.230063310501</v>
      </c>
      <c r="I11" s="112"/>
      <c r="J11" s="140" t="s">
        <v>271</v>
      </c>
      <c r="K11" s="15"/>
      <c r="M11" s="74"/>
      <c r="O11" s="245"/>
      <c r="Q11" s="201"/>
    </row>
    <row r="12" spans="1:18" x14ac:dyDescent="0.25">
      <c r="A12" s="152"/>
      <c r="B12" s="142"/>
      <c r="C12" s="98"/>
      <c r="D12" s="182"/>
      <c r="E12" s="116"/>
      <c r="F12" s="112"/>
      <c r="G12" s="235"/>
      <c r="H12" s="159"/>
      <c r="I12" s="112"/>
      <c r="J12" s="122"/>
      <c r="K12" s="15"/>
      <c r="O12" s="67"/>
      <c r="P12" s="67"/>
    </row>
    <row r="13" spans="1:18" x14ac:dyDescent="0.25">
      <c r="A13" s="152"/>
      <c r="B13" s="142"/>
      <c r="C13" s="98"/>
      <c r="D13" s="182"/>
      <c r="E13" s="116"/>
      <c r="F13" s="112"/>
      <c r="G13" s="242" t="s">
        <v>159</v>
      </c>
      <c r="H13" s="159">
        <f>SUM(H9:H11)</f>
        <v>51622.60966777282</v>
      </c>
      <c r="I13" s="112"/>
      <c r="J13" s="122"/>
      <c r="K13" s="15"/>
      <c r="O13" s="67"/>
      <c r="P13" s="67"/>
    </row>
    <row r="14" spans="1:18" x14ac:dyDescent="0.25">
      <c r="A14" s="152"/>
      <c r="B14" s="142"/>
      <c r="C14" s="98"/>
      <c r="D14" s="182"/>
      <c r="E14" s="116"/>
      <c r="F14" s="112"/>
      <c r="G14" s="235"/>
      <c r="H14" s="159"/>
      <c r="I14" s="112"/>
      <c r="J14" s="122"/>
      <c r="K14" s="15"/>
      <c r="O14" s="67"/>
      <c r="P14" s="67"/>
    </row>
    <row r="15" spans="1:18" x14ac:dyDescent="0.25">
      <c r="A15" s="152"/>
      <c r="B15" s="142">
        <v>9.1999999999999993</v>
      </c>
      <c r="C15" s="100" t="s">
        <v>192</v>
      </c>
      <c r="D15" s="182"/>
      <c r="E15" s="116"/>
      <c r="F15" s="112"/>
      <c r="G15" s="235"/>
      <c r="H15" s="159"/>
      <c r="I15" s="112"/>
      <c r="J15" s="122"/>
      <c r="K15" s="15"/>
    </row>
    <row r="16" spans="1:18" x14ac:dyDescent="0.25">
      <c r="A16" s="152"/>
      <c r="B16" s="142"/>
      <c r="C16" s="98" t="s">
        <v>193</v>
      </c>
      <c r="D16" s="182"/>
      <c r="E16" s="116"/>
      <c r="F16" s="112"/>
      <c r="G16" s="235">
        <v>0.06</v>
      </c>
      <c r="H16" s="159">
        <f t="shared" ref="H16:H23" si="1">$N$2*G16</f>
        <v>512862.57296999998</v>
      </c>
      <c r="I16" s="112"/>
      <c r="J16" s="122"/>
      <c r="K16" s="15"/>
      <c r="M16" s="74"/>
      <c r="O16" s="67"/>
      <c r="P16" s="246"/>
      <c r="Q16" s="85"/>
    </row>
    <row r="17" spans="1:17" x14ac:dyDescent="0.25">
      <c r="A17" s="152"/>
      <c r="B17" s="142"/>
      <c r="C17" s="98" t="s">
        <v>194</v>
      </c>
      <c r="D17" s="182"/>
      <c r="E17" s="116"/>
      <c r="F17" s="112"/>
      <c r="G17" s="235">
        <v>3.5000000000000001E-3</v>
      </c>
      <c r="H17" s="159">
        <f t="shared" si="1"/>
        <v>29916.98342325</v>
      </c>
      <c r="I17" s="112"/>
      <c r="J17" s="122"/>
      <c r="K17" s="15"/>
      <c r="M17" s="74"/>
      <c r="O17" s="67"/>
      <c r="P17" s="245"/>
      <c r="Q17" s="85"/>
    </row>
    <row r="18" spans="1:17" x14ac:dyDescent="0.25">
      <c r="A18" s="152"/>
      <c r="B18" s="142"/>
      <c r="C18" s="98" t="s">
        <v>195</v>
      </c>
      <c r="D18" s="182"/>
      <c r="E18" s="116"/>
      <c r="F18" s="112"/>
      <c r="G18" s="235">
        <v>0.01</v>
      </c>
      <c r="H18" s="159">
        <f t="shared" si="1"/>
        <v>85477.095495000001</v>
      </c>
      <c r="I18" s="112"/>
      <c r="J18" s="122"/>
      <c r="K18" s="15"/>
      <c r="M18" s="74"/>
      <c r="O18" s="67"/>
      <c r="P18" s="246"/>
      <c r="Q18" s="85"/>
    </row>
    <row r="19" spans="1:17" x14ac:dyDescent="0.25">
      <c r="A19" s="152"/>
      <c r="B19" s="142"/>
      <c r="C19" s="98" t="s">
        <v>196</v>
      </c>
      <c r="D19" s="182"/>
      <c r="E19" s="116"/>
      <c r="F19" s="112"/>
      <c r="G19" s="235">
        <v>1.5E-3</v>
      </c>
      <c r="H19" s="159">
        <f t="shared" si="1"/>
        <v>12821.564324249999</v>
      </c>
      <c r="I19" s="112"/>
      <c r="J19" s="122"/>
      <c r="K19" s="15"/>
      <c r="M19" s="74"/>
      <c r="O19" s="67"/>
      <c r="P19" s="245"/>
      <c r="Q19" s="85"/>
    </row>
    <row r="20" spans="1:17" x14ac:dyDescent="0.25">
      <c r="A20" s="152"/>
      <c r="B20" s="142"/>
      <c r="C20" s="98" t="s">
        <v>205</v>
      </c>
      <c r="D20" s="182"/>
      <c r="E20" s="116"/>
      <c r="F20" s="112"/>
      <c r="G20" s="235">
        <v>1E-3</v>
      </c>
      <c r="H20" s="159">
        <f t="shared" si="1"/>
        <v>8547.7095494999994</v>
      </c>
      <c r="I20" s="112"/>
      <c r="J20" s="122"/>
      <c r="K20" s="15"/>
      <c r="M20" s="74"/>
      <c r="O20" s="67"/>
      <c r="P20" s="245"/>
      <c r="Q20" s="85"/>
    </row>
    <row r="21" spans="1:17" x14ac:dyDescent="0.25">
      <c r="A21" s="152"/>
      <c r="B21" s="142"/>
      <c r="C21" s="98" t="s">
        <v>197</v>
      </c>
      <c r="D21" s="182"/>
      <c r="E21" s="116"/>
      <c r="F21" s="238"/>
      <c r="G21" s="235">
        <f>0.1%+0.03%</f>
        <v>1.2999999999999999E-3</v>
      </c>
      <c r="H21" s="159">
        <f t="shared" si="1"/>
        <v>11112.02241435</v>
      </c>
      <c r="I21" s="112"/>
      <c r="J21" s="122"/>
      <c r="K21" s="15"/>
      <c r="M21" s="74"/>
      <c r="O21" s="67"/>
      <c r="P21" s="67"/>
      <c r="Q21" s="85"/>
    </row>
    <row r="22" spans="1:17" x14ac:dyDescent="0.25">
      <c r="A22" s="152"/>
      <c r="B22" s="142"/>
      <c r="C22" s="98" t="s">
        <v>198</v>
      </c>
      <c r="D22" s="182"/>
      <c r="E22" s="116"/>
      <c r="F22" s="112"/>
      <c r="G22" s="235">
        <f>2%+0.2%</f>
        <v>2.1999999999999999E-2</v>
      </c>
      <c r="H22" s="159">
        <f t="shared" si="1"/>
        <v>188049.61008899999</v>
      </c>
      <c r="I22" s="112"/>
      <c r="J22" s="122"/>
      <c r="K22" s="15"/>
      <c r="M22" s="74"/>
      <c r="O22" s="67"/>
      <c r="P22" s="247"/>
      <c r="Q22" s="85"/>
    </row>
    <row r="23" spans="1:17" x14ac:dyDescent="0.25">
      <c r="A23" s="152"/>
      <c r="B23" s="142"/>
      <c r="C23" s="98" t="s">
        <v>199</v>
      </c>
      <c r="D23" s="182"/>
      <c r="E23" s="116"/>
      <c r="F23" s="112"/>
      <c r="G23" s="235">
        <v>7.4999999999999997E-3</v>
      </c>
      <c r="H23" s="159">
        <f t="shared" si="1"/>
        <v>64107.821621249997</v>
      </c>
      <c r="I23" s="112"/>
      <c r="J23" s="122"/>
      <c r="K23" s="15"/>
      <c r="M23" s="74"/>
      <c r="O23" s="67"/>
      <c r="P23" s="245"/>
      <c r="Q23" s="85"/>
    </row>
    <row r="24" spans="1:17" x14ac:dyDescent="0.25">
      <c r="A24" s="152"/>
      <c r="B24" s="142"/>
      <c r="C24" s="98" t="s">
        <v>200</v>
      </c>
      <c r="D24" s="182"/>
      <c r="E24" s="116"/>
      <c r="F24" s="112"/>
      <c r="G24" s="235">
        <v>5.0000000000000001E-3</v>
      </c>
      <c r="H24" s="159">
        <f t="shared" ref="H24:H29" si="2">$N$2*G24</f>
        <v>42738.547747500001</v>
      </c>
      <c r="I24" s="112"/>
      <c r="J24" s="122"/>
      <c r="K24" s="15"/>
      <c r="M24" s="74"/>
      <c r="O24" s="67"/>
      <c r="P24" s="67"/>
      <c r="Q24" s="85"/>
    </row>
    <row r="25" spans="1:17" x14ac:dyDescent="0.25">
      <c r="A25" s="152"/>
      <c r="B25" s="142"/>
      <c r="C25" s="98" t="s">
        <v>206</v>
      </c>
      <c r="D25" s="182"/>
      <c r="E25" s="116"/>
      <c r="F25" s="112"/>
      <c r="G25" s="235">
        <v>7.0000000000000001E-3</v>
      </c>
      <c r="H25" s="159">
        <f t="shared" si="2"/>
        <v>59833.9668465</v>
      </c>
      <c r="I25" s="112"/>
      <c r="J25" s="122"/>
      <c r="K25" s="15"/>
      <c r="M25" s="74"/>
      <c r="O25" s="67"/>
      <c r="P25" s="67"/>
      <c r="Q25" s="85"/>
    </row>
    <row r="26" spans="1:17" x14ac:dyDescent="0.25">
      <c r="A26" s="152"/>
      <c r="B26" s="142"/>
      <c r="C26" s="98" t="s">
        <v>201</v>
      </c>
      <c r="D26" s="182"/>
      <c r="E26" s="116"/>
      <c r="F26" s="112"/>
      <c r="G26" s="235">
        <v>1.5E-3</v>
      </c>
      <c r="H26" s="159">
        <f t="shared" si="2"/>
        <v>12821.564324249999</v>
      </c>
      <c r="I26" s="112"/>
      <c r="J26" s="122"/>
      <c r="K26" s="15"/>
      <c r="M26" s="74"/>
      <c r="O26" s="67"/>
      <c r="P26" s="245"/>
      <c r="Q26" s="85"/>
    </row>
    <row r="27" spans="1:17" x14ac:dyDescent="0.25">
      <c r="A27" s="152"/>
      <c r="B27" s="142"/>
      <c r="C27" s="98" t="s">
        <v>202</v>
      </c>
      <c r="D27" s="182"/>
      <c r="E27" s="116"/>
      <c r="F27" s="112"/>
      <c r="G27" s="235">
        <v>8.0000000000000002E-3</v>
      </c>
      <c r="H27" s="159">
        <f>$N$2*G27</f>
        <v>68381.676395999995</v>
      </c>
      <c r="I27" s="112"/>
      <c r="J27" s="122"/>
      <c r="K27" s="15"/>
      <c r="M27" s="74"/>
      <c r="O27" s="67"/>
      <c r="P27" s="67"/>
    </row>
    <row r="28" spans="1:17" x14ac:dyDescent="0.25">
      <c r="A28" s="152"/>
      <c r="B28" s="142"/>
      <c r="C28" s="98" t="s">
        <v>203</v>
      </c>
      <c r="D28" s="182"/>
      <c r="E28" s="116"/>
      <c r="F28" s="112"/>
      <c r="G28" s="235">
        <v>9.1999999999999998E-3</v>
      </c>
      <c r="H28" s="159">
        <f t="shared" si="2"/>
        <v>78638.92785539999</v>
      </c>
      <c r="I28" s="112"/>
      <c r="J28" s="122"/>
      <c r="K28" s="15"/>
      <c r="M28" s="74"/>
      <c r="O28" s="67"/>
      <c r="P28" s="67"/>
    </row>
    <row r="29" spans="1:17" x14ac:dyDescent="0.25">
      <c r="A29" s="151"/>
      <c r="B29" s="142"/>
      <c r="C29" s="98" t="s">
        <v>207</v>
      </c>
      <c r="D29" s="183"/>
      <c r="E29" s="119"/>
      <c r="F29" s="184"/>
      <c r="G29" s="235">
        <v>2E-3</v>
      </c>
      <c r="H29" s="159">
        <f t="shared" si="2"/>
        <v>17095.419098999999</v>
      </c>
      <c r="I29" s="112"/>
      <c r="J29" s="122"/>
      <c r="K29" s="15"/>
      <c r="M29" s="74"/>
      <c r="O29" s="67"/>
      <c r="P29" s="67"/>
    </row>
    <row r="30" spans="1:17" x14ac:dyDescent="0.25">
      <c r="A30" s="151"/>
      <c r="B30" s="142"/>
      <c r="C30" s="98"/>
      <c r="D30" s="188"/>
      <c r="E30" s="107"/>
      <c r="F30" s="109"/>
      <c r="G30" s="110"/>
      <c r="H30" s="186"/>
      <c r="I30" s="158"/>
      <c r="J30" s="122"/>
      <c r="K30" s="15"/>
      <c r="M30" s="74"/>
      <c r="O30" s="67"/>
      <c r="P30" s="67"/>
    </row>
    <row r="31" spans="1:17" x14ac:dyDescent="0.25">
      <c r="A31" s="151"/>
      <c r="B31" s="142"/>
      <c r="C31" s="98"/>
      <c r="D31" s="188"/>
      <c r="E31" s="107"/>
      <c r="F31" s="109"/>
      <c r="G31" s="156"/>
      <c r="H31" s="187"/>
      <c r="I31" s="158"/>
      <c r="J31" s="122"/>
      <c r="K31" s="15"/>
    </row>
    <row r="32" spans="1:17" x14ac:dyDescent="0.25">
      <c r="A32" s="151"/>
      <c r="B32" s="142"/>
      <c r="C32" s="98"/>
      <c r="D32" s="183"/>
      <c r="E32" s="119"/>
      <c r="F32" s="184"/>
      <c r="G32" s="120"/>
      <c r="H32" s="111"/>
      <c r="I32" s="112"/>
      <c r="J32" s="122"/>
      <c r="K32" s="15"/>
    </row>
    <row r="33" spans="1:11" x14ac:dyDescent="0.25">
      <c r="A33" s="190"/>
      <c r="B33" s="171"/>
      <c r="C33" s="172"/>
      <c r="D33" s="191"/>
      <c r="E33" s="192"/>
      <c r="F33" s="193"/>
      <c r="G33" s="227" t="s">
        <v>141</v>
      </c>
      <c r="H33" s="229">
        <f>SUM(H16:I32)</f>
        <v>1192405.4821552499</v>
      </c>
      <c r="I33" s="228">
        <f>SUM(I6:I32)</f>
        <v>0</v>
      </c>
      <c r="J33" s="194"/>
      <c r="K33" s="15"/>
    </row>
    <row r="34" spans="1:11" x14ac:dyDescent="0.25">
      <c r="G34" s="201"/>
      <c r="H34" s="201"/>
      <c r="I34" s="67"/>
    </row>
    <row r="35" spans="1:11" x14ac:dyDescent="0.25">
      <c r="G35" s="201" t="s">
        <v>264</v>
      </c>
      <c r="H35" s="201">
        <f>SUM(H16:H32)</f>
        <v>1192405.4821552499</v>
      </c>
      <c r="I35" s="201"/>
    </row>
    <row r="36" spans="1:11" x14ac:dyDescent="0.25">
      <c r="G36" s="85" t="s">
        <v>273</v>
      </c>
      <c r="H36" s="85">
        <f>N2+H35</f>
        <v>9740115.0316552501</v>
      </c>
    </row>
    <row r="38" spans="1:11" x14ac:dyDescent="0.25">
      <c r="D38" t="s">
        <v>272</v>
      </c>
      <c r="G38" s="271">
        <f>SUM(G9:G29)</f>
        <v>0.14480000000000004</v>
      </c>
    </row>
  </sheetData>
  <mergeCells count="1">
    <mergeCell ref="A4:B4"/>
  </mergeCells>
  <pageMargins left="0.7" right="0.7" top="0.75" bottom="0.75" header="0.3" footer="0.3"/>
  <pageSetup paperSize="9" scale="64" fitToHeight="0" orientation="portrait" horizontalDpi="300" verticalDpi="300"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4F0FE9-F69D-449B-A563-8D513FD2B030}">
  <sheetPr>
    <pageSetUpPr fitToPage="1"/>
  </sheetPr>
  <dimension ref="A1:N18"/>
  <sheetViews>
    <sheetView view="pageBreakPreview" zoomScale="85" zoomScaleNormal="85" zoomScaleSheetLayoutView="85" workbookViewId="0">
      <pane ySplit="4" topLeftCell="A5" activePane="bottomLeft" state="frozen"/>
      <selection pane="bottomLeft" activeCell="H33" sqref="H33"/>
    </sheetView>
  </sheetViews>
  <sheetFormatPr defaultRowHeight="15" x14ac:dyDescent="0.25"/>
  <cols>
    <col min="1" max="1" width="3.140625" style="70" bestFit="1" customWidth="1"/>
    <col min="2" max="2" width="5.7109375" style="70" bestFit="1" customWidth="1"/>
    <col min="3" max="3" width="49" style="74" customWidth="1"/>
    <col min="4" max="4" width="7.42578125" customWidth="1"/>
    <col min="5" max="5" width="7.42578125" style="78" hidden="1" customWidth="1"/>
    <col min="6" max="6" width="8.28515625" hidden="1" customWidth="1"/>
    <col min="7" max="7" width="14.7109375" style="85" customWidth="1"/>
    <col min="8" max="8" width="20.28515625" style="85" bestFit="1" customWidth="1"/>
    <col min="9" max="9" width="12.7109375" hidden="1" customWidth="1"/>
    <col min="10" max="10" width="26" customWidth="1"/>
    <col min="11" max="11" width="1.28515625" customWidth="1"/>
    <col min="13" max="13" width="20.28515625" bestFit="1" customWidth="1"/>
    <col min="14" max="14" width="12.7109375" bestFit="1" customWidth="1"/>
  </cols>
  <sheetData>
    <row r="1" spans="1:14" x14ac:dyDescent="0.25">
      <c r="A1" s="67"/>
      <c r="B1" s="67"/>
    </row>
    <row r="2" spans="1:14" x14ac:dyDescent="0.25">
      <c r="A2" s="71"/>
      <c r="B2" s="68"/>
      <c r="C2" s="4"/>
      <c r="D2" s="4"/>
      <c r="E2" s="79"/>
      <c r="F2" s="3"/>
      <c r="G2" s="86"/>
      <c r="J2" s="6"/>
      <c r="K2" s="14"/>
      <c r="M2" s="214" t="s">
        <v>187</v>
      </c>
      <c r="N2" s="232">
        <f>Summary!D29</f>
        <v>8547709.5494999997</v>
      </c>
    </row>
    <row r="3" spans="1:14" x14ac:dyDescent="0.25">
      <c r="A3" s="71"/>
      <c r="B3" s="68"/>
      <c r="C3" s="3"/>
      <c r="D3" s="3"/>
      <c r="E3" s="79"/>
      <c r="F3" s="3"/>
      <c r="G3" s="86"/>
      <c r="H3" s="86"/>
      <c r="I3" s="5"/>
      <c r="J3" s="6"/>
      <c r="K3" s="14"/>
    </row>
    <row r="4" spans="1:14" ht="15" customHeight="1" x14ac:dyDescent="0.25">
      <c r="A4" s="281" t="s">
        <v>16</v>
      </c>
      <c r="B4" s="281"/>
      <c r="C4" s="75" t="s">
        <v>17</v>
      </c>
      <c r="D4" s="61"/>
      <c r="E4" s="80" t="s">
        <v>37</v>
      </c>
      <c r="F4" s="16" t="s">
        <v>36</v>
      </c>
      <c r="G4" s="87" t="s">
        <v>18</v>
      </c>
      <c r="H4" s="87" t="s">
        <v>19</v>
      </c>
      <c r="I4" s="16" t="s">
        <v>20</v>
      </c>
      <c r="J4" s="16" t="s">
        <v>21</v>
      </c>
      <c r="K4" s="16"/>
    </row>
    <row r="5" spans="1:14" x14ac:dyDescent="0.25">
      <c r="A5" s="151"/>
      <c r="B5" s="149"/>
      <c r="C5" s="76"/>
      <c r="D5" s="60"/>
      <c r="E5" s="81"/>
      <c r="F5" s="10"/>
      <c r="G5" s="88" t="s">
        <v>209</v>
      </c>
      <c r="H5" s="88" t="s">
        <v>22</v>
      </c>
      <c r="I5" s="24" t="s">
        <v>22</v>
      </c>
      <c r="J5" s="8"/>
      <c r="K5" s="15"/>
    </row>
    <row r="6" spans="1:14" ht="15.75" x14ac:dyDescent="0.25">
      <c r="A6" s="72">
        <v>10</v>
      </c>
      <c r="B6" s="149"/>
      <c r="C6" s="29" t="s">
        <v>183</v>
      </c>
      <c r="D6" s="60"/>
      <c r="E6" s="81"/>
      <c r="F6" s="10"/>
      <c r="G6" s="89"/>
      <c r="H6" s="89"/>
      <c r="I6" s="19"/>
      <c r="J6" s="8"/>
      <c r="K6" s="15"/>
    </row>
    <row r="7" spans="1:14" x14ac:dyDescent="0.25">
      <c r="A7" s="72"/>
      <c r="B7" s="149"/>
      <c r="D7" s="60"/>
      <c r="E7" s="81"/>
      <c r="F7" s="10"/>
      <c r="G7" s="89"/>
      <c r="H7" s="89"/>
      <c r="I7" s="19"/>
      <c r="J7" s="8"/>
      <c r="K7" s="15"/>
    </row>
    <row r="8" spans="1:14" x14ac:dyDescent="0.25">
      <c r="A8" s="72"/>
      <c r="B8" s="149">
        <v>10.1</v>
      </c>
      <c r="C8" s="178" t="s">
        <v>208</v>
      </c>
      <c r="D8" s="60"/>
      <c r="E8" s="81"/>
      <c r="F8" s="10"/>
      <c r="G8" s="242">
        <v>7.4999999999999997E-2</v>
      </c>
      <c r="H8" s="187">
        <f>$N$2*G8</f>
        <v>641078.2162125</v>
      </c>
      <c r="I8" s="19"/>
      <c r="J8" s="8"/>
      <c r="K8" s="15"/>
    </row>
    <row r="9" spans="1:14" x14ac:dyDescent="0.25">
      <c r="A9" s="152"/>
      <c r="B9" s="142"/>
      <c r="C9" s="101"/>
      <c r="D9" s="185"/>
      <c r="E9" s="186"/>
      <c r="F9" s="186"/>
      <c r="G9" s="156"/>
      <c r="H9" s="156"/>
      <c r="I9" s="158"/>
      <c r="J9" s="114"/>
      <c r="K9" s="15"/>
    </row>
    <row r="10" spans="1:14" x14ac:dyDescent="0.25">
      <c r="A10" s="152"/>
      <c r="C10" s="98"/>
      <c r="D10" s="182"/>
      <c r="E10" s="116"/>
      <c r="F10" s="112"/>
      <c r="G10" s="236"/>
      <c r="H10" s="123"/>
      <c r="I10" s="112"/>
      <c r="J10" s="122"/>
      <c r="K10" s="15"/>
    </row>
    <row r="11" spans="1:14" x14ac:dyDescent="0.25">
      <c r="A11" s="151"/>
      <c r="B11" s="142"/>
      <c r="C11" s="100"/>
      <c r="D11" s="183"/>
      <c r="E11" s="119"/>
      <c r="F11" s="184"/>
      <c r="G11" s="237"/>
      <c r="H11" s="111"/>
      <c r="I11" s="112"/>
      <c r="J11" s="122"/>
      <c r="K11" s="15"/>
    </row>
    <row r="12" spans="1:14" x14ac:dyDescent="0.25">
      <c r="A12" s="151"/>
      <c r="B12" s="142">
        <v>10.199999999999999</v>
      </c>
      <c r="C12" s="100" t="s">
        <v>210</v>
      </c>
      <c r="D12" s="188"/>
      <c r="E12" s="107"/>
      <c r="F12" s="109"/>
      <c r="G12" s="242">
        <v>0.08</v>
      </c>
      <c r="H12" s="187">
        <f>$N$2*G12</f>
        <v>683816.76396000001</v>
      </c>
      <c r="I12" s="158"/>
      <c r="J12" s="122"/>
      <c r="K12" s="15"/>
    </row>
    <row r="13" spans="1:14" x14ac:dyDescent="0.25">
      <c r="A13" s="151"/>
      <c r="B13" s="142"/>
      <c r="C13" s="101"/>
      <c r="D13" s="188"/>
      <c r="E13" s="107"/>
      <c r="F13" s="109"/>
      <c r="G13" s="156"/>
      <c r="H13" s="156"/>
      <c r="I13" s="158"/>
      <c r="J13" s="122"/>
      <c r="K13" s="15"/>
    </row>
    <row r="14" spans="1:14" x14ac:dyDescent="0.25">
      <c r="A14" s="151"/>
      <c r="B14" s="142"/>
      <c r="C14" s="98"/>
      <c r="D14" s="183"/>
      <c r="E14" s="119"/>
      <c r="F14" s="184"/>
      <c r="G14" s="237"/>
      <c r="H14" s="111"/>
      <c r="I14" s="112"/>
      <c r="J14" s="122"/>
      <c r="K14" s="15"/>
    </row>
    <row r="15" spans="1:14" x14ac:dyDescent="0.25">
      <c r="A15" s="190"/>
      <c r="B15" s="171"/>
      <c r="C15" s="172"/>
      <c r="D15" s="191"/>
      <c r="E15" s="192"/>
      <c r="F15" s="193"/>
      <c r="G15" s="229" t="s">
        <v>141</v>
      </c>
      <c r="H15" s="228">
        <f>SUM(H6:H14)</f>
        <v>1324894.9801725</v>
      </c>
      <c r="I15" s="272"/>
      <c r="J15" s="194"/>
      <c r="K15" s="15"/>
    </row>
    <row r="16" spans="1:14" x14ac:dyDescent="0.25">
      <c r="G16" s="201"/>
      <c r="H16" s="201"/>
      <c r="I16" s="67"/>
    </row>
    <row r="17" spans="7:9" x14ac:dyDescent="0.25">
      <c r="G17" s="201"/>
      <c r="H17" s="201"/>
      <c r="I17" s="201"/>
    </row>
    <row r="18" spans="7:9" x14ac:dyDescent="0.25">
      <c r="G18" s="201"/>
      <c r="H18" s="201"/>
      <c r="I18" s="67"/>
    </row>
  </sheetData>
  <mergeCells count="1">
    <mergeCell ref="A4:B4"/>
  </mergeCells>
  <pageMargins left="0.7" right="0.7" top="0.75" bottom="0.75" header="0.3" footer="0.3"/>
  <pageSetup paperSize="9" scale="70" fitToHeight="0" orientation="portrait" horizontalDpi="300" verticalDpi="300"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3C0FC1-B021-4C45-B614-A21BCBB21FB3}">
  <sheetPr>
    <pageSetUpPr fitToPage="1"/>
  </sheetPr>
  <dimension ref="A1:N19"/>
  <sheetViews>
    <sheetView view="pageBreakPreview" zoomScale="85" zoomScaleNormal="85" zoomScaleSheetLayoutView="85" workbookViewId="0">
      <pane ySplit="4" topLeftCell="A5" activePane="bottomLeft" state="frozen"/>
      <selection pane="bottomLeft" activeCell="C28" sqref="C28"/>
    </sheetView>
  </sheetViews>
  <sheetFormatPr defaultRowHeight="15" x14ac:dyDescent="0.25"/>
  <cols>
    <col min="1" max="1" width="3.140625" style="70" bestFit="1" customWidth="1"/>
    <col min="2" max="2" width="5.7109375" style="70" bestFit="1" customWidth="1"/>
    <col min="3" max="3" width="49" style="74" customWidth="1"/>
    <col min="4" max="4" width="7.42578125" customWidth="1"/>
    <col min="5" max="5" width="7.42578125" style="78" hidden="1" customWidth="1"/>
    <col min="6" max="6" width="8.28515625" hidden="1" customWidth="1"/>
    <col min="7" max="7" width="14.7109375" style="85" customWidth="1"/>
    <col min="8" max="8" width="18.5703125" style="85" customWidth="1"/>
    <col min="9" max="9" width="0.5703125" hidden="1" customWidth="1"/>
    <col min="10" max="10" width="30.5703125" customWidth="1"/>
    <col min="11" max="11" width="1.28515625" customWidth="1"/>
    <col min="13" max="13" width="20.28515625" bestFit="1" customWidth="1"/>
    <col min="14" max="14" width="12.7109375" bestFit="1" customWidth="1"/>
  </cols>
  <sheetData>
    <row r="1" spans="1:14" x14ac:dyDescent="0.25">
      <c r="A1" s="67"/>
      <c r="B1" s="67"/>
    </row>
    <row r="2" spans="1:14" x14ac:dyDescent="0.25">
      <c r="A2" s="71"/>
      <c r="B2" s="68"/>
      <c r="C2" s="4"/>
      <c r="D2" s="4"/>
      <c r="E2" s="79"/>
      <c r="F2" s="3"/>
      <c r="G2" s="86"/>
      <c r="J2" s="6"/>
      <c r="K2" s="14"/>
      <c r="M2" s="214" t="s">
        <v>187</v>
      </c>
      <c r="N2" s="232">
        <f>Summary!D29</f>
        <v>8547709.5494999997</v>
      </c>
    </row>
    <row r="3" spans="1:14" x14ac:dyDescent="0.25">
      <c r="A3" s="71"/>
      <c r="B3" s="68"/>
      <c r="C3" s="3"/>
      <c r="D3" s="3"/>
      <c r="E3" s="79"/>
      <c r="F3" s="3"/>
      <c r="G3" s="86"/>
      <c r="H3" s="86"/>
      <c r="I3" s="5"/>
      <c r="J3" s="6"/>
      <c r="K3" s="14"/>
    </row>
    <row r="4" spans="1:14" ht="15" customHeight="1" x14ac:dyDescent="0.25">
      <c r="A4" s="281" t="s">
        <v>16</v>
      </c>
      <c r="B4" s="281"/>
      <c r="C4" s="75" t="s">
        <v>17</v>
      </c>
      <c r="D4" s="61"/>
      <c r="E4" s="80" t="s">
        <v>37</v>
      </c>
      <c r="F4" s="16" t="s">
        <v>36</v>
      </c>
      <c r="G4" s="87" t="s">
        <v>18</v>
      </c>
      <c r="H4" s="87" t="s">
        <v>19</v>
      </c>
      <c r="I4" s="16" t="s">
        <v>20</v>
      </c>
      <c r="J4" s="16" t="s">
        <v>21</v>
      </c>
      <c r="K4" s="61"/>
      <c r="L4" s="273"/>
      <c r="M4" s="85"/>
    </row>
    <row r="5" spans="1:14" x14ac:dyDescent="0.25">
      <c r="A5" s="151"/>
      <c r="B5" s="149"/>
      <c r="C5" s="76"/>
      <c r="D5" s="60"/>
      <c r="E5" s="81"/>
      <c r="F5" s="10"/>
      <c r="G5" s="88" t="s">
        <v>209</v>
      </c>
      <c r="H5" s="88" t="s">
        <v>22</v>
      </c>
      <c r="I5" s="24" t="s">
        <v>22</v>
      </c>
      <c r="J5" s="8"/>
      <c r="K5" s="15"/>
    </row>
    <row r="6" spans="1:14" ht="15.75" x14ac:dyDescent="0.25">
      <c r="A6" s="72">
        <v>11</v>
      </c>
      <c r="B6" s="149"/>
      <c r="C6" s="29" t="s">
        <v>182</v>
      </c>
      <c r="D6" s="60"/>
      <c r="E6" s="81"/>
      <c r="F6" s="10"/>
      <c r="G6" s="233"/>
      <c r="H6" s="89"/>
      <c r="I6" s="19"/>
      <c r="J6" s="8"/>
      <c r="K6" s="15"/>
    </row>
    <row r="7" spans="1:14" x14ac:dyDescent="0.25">
      <c r="A7" s="72"/>
      <c r="B7" s="149"/>
      <c r="D7" s="60"/>
      <c r="E7" s="81"/>
      <c r="F7" s="10"/>
      <c r="G7" s="233"/>
      <c r="H7" s="89"/>
      <c r="I7" s="19"/>
      <c r="J7" s="8"/>
      <c r="K7" s="15"/>
    </row>
    <row r="8" spans="1:14" x14ac:dyDescent="0.25">
      <c r="A8" s="72"/>
      <c r="B8" s="149">
        <v>11.1</v>
      </c>
      <c r="C8" s="178" t="s">
        <v>211</v>
      </c>
      <c r="D8" s="60"/>
      <c r="E8" s="81"/>
      <c r="F8" s="10"/>
      <c r="G8" s="233">
        <v>0.09</v>
      </c>
      <c r="H8" s="89">
        <f>N2*G8</f>
        <v>769293.85945499991</v>
      </c>
      <c r="I8" s="19"/>
      <c r="J8" s="8"/>
      <c r="K8" s="15"/>
    </row>
    <row r="9" spans="1:14" x14ac:dyDescent="0.25">
      <c r="A9" s="152"/>
      <c r="B9" s="142"/>
      <c r="C9" s="101"/>
      <c r="D9" s="185"/>
      <c r="E9" s="186"/>
      <c r="F9" s="186"/>
      <c r="G9" s="234"/>
      <c r="H9" s="186"/>
      <c r="I9" s="158"/>
      <c r="J9" s="114"/>
      <c r="K9" s="15"/>
    </row>
    <row r="10" spans="1:14" x14ac:dyDescent="0.25">
      <c r="A10" s="152"/>
      <c r="B10" s="142"/>
      <c r="C10" s="101"/>
      <c r="D10" s="185"/>
      <c r="E10" s="186"/>
      <c r="F10" s="186"/>
      <c r="G10" s="234"/>
      <c r="H10" s="186"/>
      <c r="I10" s="158"/>
      <c r="J10" s="114"/>
      <c r="K10" s="15"/>
    </row>
    <row r="11" spans="1:14" x14ac:dyDescent="0.25">
      <c r="A11" s="152"/>
      <c r="B11" s="142">
        <v>11.2</v>
      </c>
      <c r="C11" s="100" t="s">
        <v>212</v>
      </c>
      <c r="D11" s="185"/>
      <c r="E11" s="186"/>
      <c r="F11" s="158"/>
      <c r="G11" s="235" t="s">
        <v>274</v>
      </c>
      <c r="H11" s="159"/>
      <c r="I11" s="158"/>
      <c r="J11" s="132" t="s">
        <v>275</v>
      </c>
      <c r="K11" s="15"/>
    </row>
    <row r="12" spans="1:14" x14ac:dyDescent="0.25">
      <c r="A12" s="152"/>
      <c r="B12" s="142"/>
      <c r="C12" s="98"/>
      <c r="D12" s="185"/>
      <c r="E12" s="186"/>
      <c r="F12" s="158"/>
      <c r="G12" s="235"/>
      <c r="H12" s="159"/>
      <c r="I12" s="158"/>
      <c r="J12" s="114"/>
      <c r="K12" s="15"/>
    </row>
    <row r="13" spans="1:14" x14ac:dyDescent="0.25">
      <c r="A13" s="152"/>
      <c r="B13" s="142"/>
      <c r="C13" s="98"/>
      <c r="D13" s="185"/>
      <c r="E13" s="186"/>
      <c r="F13" s="158"/>
      <c r="G13" s="235"/>
      <c r="H13" s="159"/>
      <c r="I13" s="158"/>
      <c r="J13" s="114"/>
      <c r="K13" s="15"/>
    </row>
    <row r="14" spans="1:14" ht="45" x14ac:dyDescent="0.25">
      <c r="A14" s="152"/>
      <c r="B14" s="142">
        <v>11.3</v>
      </c>
      <c r="C14" s="104" t="s">
        <v>213</v>
      </c>
      <c r="D14" s="185"/>
      <c r="E14" s="186"/>
      <c r="F14" s="158"/>
      <c r="G14" s="235" t="s">
        <v>274</v>
      </c>
      <c r="H14" s="159"/>
      <c r="I14" s="189"/>
      <c r="J14" s="132" t="s">
        <v>276</v>
      </c>
      <c r="K14" s="15"/>
    </row>
    <row r="15" spans="1:14" x14ac:dyDescent="0.25">
      <c r="A15" s="152"/>
      <c r="B15" s="142"/>
      <c r="C15" s="98"/>
      <c r="D15" s="182"/>
      <c r="E15" s="116"/>
      <c r="F15" s="112"/>
      <c r="G15" s="236"/>
      <c r="H15" s="123"/>
      <c r="I15" s="112"/>
      <c r="J15" s="122"/>
      <c r="K15" s="15"/>
    </row>
    <row r="16" spans="1:14" x14ac:dyDescent="0.25">
      <c r="A16" s="151"/>
      <c r="B16" s="142"/>
      <c r="C16" s="98"/>
      <c r="D16" s="183"/>
      <c r="E16" s="119"/>
      <c r="F16" s="184"/>
      <c r="G16" s="120"/>
      <c r="H16" s="111"/>
      <c r="I16" s="112"/>
      <c r="J16" s="122"/>
      <c r="K16" s="15"/>
    </row>
    <row r="17" spans="1:11" x14ac:dyDescent="0.25">
      <c r="A17" s="190"/>
      <c r="B17" s="171"/>
      <c r="C17" s="172"/>
      <c r="D17" s="191"/>
      <c r="E17" s="192"/>
      <c r="F17" s="193"/>
      <c r="G17" s="229" t="s">
        <v>141</v>
      </c>
      <c r="H17" s="228">
        <f>SUM(H6:H16)</f>
        <v>769293.85945499991</v>
      </c>
      <c r="I17" s="228"/>
      <c r="J17" s="194"/>
      <c r="K17" s="15"/>
    </row>
    <row r="18" spans="1:11" x14ac:dyDescent="0.25">
      <c r="G18" s="201"/>
      <c r="H18" s="201"/>
      <c r="I18" s="67"/>
    </row>
    <row r="19" spans="1:11" x14ac:dyDescent="0.25">
      <c r="G19" s="201"/>
      <c r="H19" s="201"/>
      <c r="I19" s="201"/>
    </row>
  </sheetData>
  <mergeCells count="1">
    <mergeCell ref="A4:B4"/>
  </mergeCells>
  <pageMargins left="0.7" right="0.7" top="0.75" bottom="0.75" header="0.3" footer="0.3"/>
  <pageSetup paperSize="9" scale="68" fitToHeight="0" orientation="portrait" horizontalDpi="300" verticalDpi="300"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773CAF-9A1F-4046-9907-9B82C0D72448}">
  <sheetPr>
    <pageSetUpPr fitToPage="1"/>
  </sheetPr>
  <dimension ref="A1:N14"/>
  <sheetViews>
    <sheetView view="pageBreakPreview" zoomScale="85" zoomScaleNormal="85" zoomScaleSheetLayoutView="85" workbookViewId="0">
      <pane ySplit="4" topLeftCell="A5" activePane="bottomLeft" state="frozen"/>
      <selection pane="bottomLeft" activeCell="J9" sqref="J9"/>
    </sheetView>
  </sheetViews>
  <sheetFormatPr defaultRowHeight="15" x14ac:dyDescent="0.25"/>
  <cols>
    <col min="1" max="1" width="3.140625" style="70" bestFit="1" customWidth="1"/>
    <col min="2" max="2" width="5.7109375" style="70" bestFit="1" customWidth="1"/>
    <col min="3" max="3" width="49" style="74" customWidth="1"/>
    <col min="4" max="4" width="7.42578125" customWidth="1"/>
    <col min="5" max="5" width="7.42578125" style="78" hidden="1" customWidth="1"/>
    <col min="6" max="6" width="8.28515625" hidden="1" customWidth="1"/>
    <col min="7" max="7" width="14.7109375" style="85" customWidth="1"/>
    <col min="8" max="8" width="20.28515625" style="85" bestFit="1" customWidth="1"/>
    <col min="9" max="9" width="16.42578125" hidden="1" customWidth="1"/>
    <col min="10" max="10" width="35.7109375" customWidth="1"/>
    <col min="11" max="11" width="1.28515625" customWidth="1"/>
    <col min="13" max="13" width="20.28515625" bestFit="1" customWidth="1"/>
    <col min="14" max="14" width="12.7109375" bestFit="1" customWidth="1"/>
  </cols>
  <sheetData>
    <row r="1" spans="1:14" x14ac:dyDescent="0.25">
      <c r="A1" s="67"/>
      <c r="B1" s="67"/>
    </row>
    <row r="2" spans="1:14" x14ac:dyDescent="0.25">
      <c r="A2" s="71"/>
      <c r="B2" s="68"/>
      <c r="C2" s="4"/>
      <c r="D2" s="4"/>
      <c r="E2" s="79"/>
      <c r="F2" s="3"/>
      <c r="G2" s="86"/>
      <c r="J2" s="6"/>
      <c r="K2" s="14"/>
      <c r="M2" s="214" t="s">
        <v>187</v>
      </c>
      <c r="N2" s="232">
        <f>Summary!D29</f>
        <v>8547709.5494999997</v>
      </c>
    </row>
    <row r="3" spans="1:14" x14ac:dyDescent="0.25">
      <c r="A3" s="71"/>
      <c r="B3" s="68"/>
      <c r="C3" s="3"/>
      <c r="D3" s="3"/>
      <c r="E3" s="79"/>
      <c r="F3" s="3"/>
      <c r="G3" s="86"/>
      <c r="H3" s="86"/>
      <c r="I3" s="5"/>
      <c r="J3" s="6"/>
      <c r="K3" s="14"/>
    </row>
    <row r="4" spans="1:14" ht="15" customHeight="1" x14ac:dyDescent="0.25">
      <c r="A4" s="281" t="s">
        <v>16</v>
      </c>
      <c r="B4" s="281"/>
      <c r="C4" s="75" t="s">
        <v>17</v>
      </c>
      <c r="D4" s="61"/>
      <c r="E4" s="80" t="s">
        <v>37</v>
      </c>
      <c r="F4" s="16" t="s">
        <v>36</v>
      </c>
      <c r="G4" s="87" t="s">
        <v>18</v>
      </c>
      <c r="H4" s="87" t="s">
        <v>19</v>
      </c>
      <c r="I4" s="16" t="s">
        <v>20</v>
      </c>
      <c r="J4" s="16" t="s">
        <v>21</v>
      </c>
      <c r="K4" s="15"/>
    </row>
    <row r="5" spans="1:14" x14ac:dyDescent="0.25">
      <c r="A5" s="151"/>
      <c r="B5" s="149"/>
      <c r="C5" s="76"/>
      <c r="D5" s="60"/>
      <c r="E5" s="81"/>
      <c r="F5" s="10"/>
      <c r="G5" s="88" t="s">
        <v>22</v>
      </c>
      <c r="H5" s="88" t="s">
        <v>22</v>
      </c>
      <c r="I5" s="24" t="s">
        <v>22</v>
      </c>
      <c r="J5" s="8"/>
      <c r="K5" s="15"/>
    </row>
    <row r="6" spans="1:14" ht="15.75" x14ac:dyDescent="0.25">
      <c r="A6" s="72">
        <v>12</v>
      </c>
      <c r="B6" s="149"/>
      <c r="C6" s="29" t="s">
        <v>184</v>
      </c>
      <c r="D6" s="60"/>
      <c r="E6" s="81"/>
      <c r="F6" s="10"/>
      <c r="G6" s="89"/>
      <c r="H6" s="89"/>
      <c r="I6" s="19"/>
      <c r="J6" s="8"/>
      <c r="K6" s="15"/>
    </row>
    <row r="7" spans="1:14" x14ac:dyDescent="0.25">
      <c r="A7" s="72"/>
      <c r="B7" s="149"/>
      <c r="D7" s="60"/>
      <c r="E7" s="81"/>
      <c r="F7" s="10"/>
      <c r="G7" s="89"/>
      <c r="H7" s="89"/>
      <c r="I7" s="19"/>
      <c r="J7" s="8"/>
      <c r="K7" s="15"/>
    </row>
    <row r="8" spans="1:14" x14ac:dyDescent="0.25">
      <c r="A8" s="72"/>
      <c r="B8" s="149">
        <v>12.1</v>
      </c>
      <c r="C8" s="178" t="s">
        <v>214</v>
      </c>
      <c r="D8" s="60"/>
      <c r="E8" s="81"/>
      <c r="F8" s="10"/>
      <c r="G8" s="274" t="s">
        <v>274</v>
      </c>
      <c r="H8" s="89"/>
      <c r="I8" s="19"/>
      <c r="J8" s="8" t="s">
        <v>278</v>
      </c>
      <c r="K8" s="15"/>
    </row>
    <row r="9" spans="1:14" x14ac:dyDescent="0.25">
      <c r="A9" s="152"/>
      <c r="B9" s="142"/>
      <c r="C9" s="101"/>
      <c r="D9" s="185"/>
      <c r="E9" s="186"/>
      <c r="F9" s="186"/>
      <c r="G9" s="186"/>
      <c r="H9" s="186"/>
      <c r="I9" s="158"/>
      <c r="J9" s="114"/>
      <c r="K9" s="15"/>
    </row>
    <row r="10" spans="1:14" x14ac:dyDescent="0.25">
      <c r="A10" s="152"/>
      <c r="B10" s="142"/>
      <c r="C10" s="98"/>
      <c r="D10" s="185"/>
      <c r="E10" s="186"/>
      <c r="F10" s="158"/>
      <c r="G10" s="159"/>
      <c r="H10" s="159"/>
      <c r="I10" s="158"/>
      <c r="J10" s="114"/>
      <c r="K10" s="15"/>
    </row>
    <row r="11" spans="1:14" x14ac:dyDescent="0.25">
      <c r="A11" s="151"/>
      <c r="B11" s="142"/>
      <c r="C11" s="98"/>
      <c r="D11" s="183"/>
      <c r="E11" s="119"/>
      <c r="F11" s="184"/>
      <c r="G11" s="120"/>
      <c r="H11" s="111"/>
      <c r="I11" s="112"/>
      <c r="J11" s="122"/>
      <c r="K11" s="15"/>
    </row>
    <row r="12" spans="1:14" x14ac:dyDescent="0.25">
      <c r="A12" s="190"/>
      <c r="B12" s="171"/>
      <c r="C12" s="172"/>
      <c r="D12" s="191"/>
      <c r="E12" s="192"/>
      <c r="F12" s="193"/>
      <c r="G12" s="229" t="s">
        <v>141</v>
      </c>
      <c r="H12" s="228">
        <f>SUM(H6:H11)</f>
        <v>0</v>
      </c>
      <c r="I12" s="228"/>
      <c r="J12" s="194"/>
      <c r="K12" s="15"/>
    </row>
    <row r="13" spans="1:14" x14ac:dyDescent="0.25">
      <c r="G13" s="201"/>
      <c r="H13" s="201"/>
      <c r="I13" s="67"/>
    </row>
    <row r="14" spans="1:14" x14ac:dyDescent="0.25">
      <c r="G14" s="201"/>
      <c r="H14" s="201"/>
      <c r="I14" s="201"/>
    </row>
  </sheetData>
  <mergeCells count="1">
    <mergeCell ref="A4:B4"/>
  </mergeCells>
  <pageMargins left="0.7" right="0.7" top="0.75" bottom="0.75" header="0.3" footer="0.3"/>
  <pageSetup paperSize="9" scale="65" fitToHeight="0" orientation="portrait" horizontalDpi="300" verticalDpi="300"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4752BF-DF12-4020-A2D9-02772BE5581E}">
  <sheetPr>
    <pageSetUpPr fitToPage="1"/>
  </sheetPr>
  <dimension ref="A1:N19"/>
  <sheetViews>
    <sheetView view="pageBreakPreview" zoomScale="85" zoomScaleNormal="85" zoomScaleSheetLayoutView="85" workbookViewId="0">
      <pane ySplit="4" topLeftCell="A5" activePane="bottomLeft" state="frozen"/>
      <selection pane="bottomLeft" activeCell="H9" sqref="H9"/>
    </sheetView>
  </sheetViews>
  <sheetFormatPr defaultRowHeight="15" x14ac:dyDescent="0.25"/>
  <cols>
    <col min="1" max="1" width="3.140625" style="70" bestFit="1" customWidth="1"/>
    <col min="2" max="2" width="5.7109375" style="70" bestFit="1" customWidth="1"/>
    <col min="3" max="3" width="49" style="74" customWidth="1"/>
    <col min="4" max="4" width="7.42578125" customWidth="1"/>
    <col min="5" max="5" width="7.42578125" style="78" hidden="1" customWidth="1"/>
    <col min="6" max="6" width="8.28515625" hidden="1" customWidth="1"/>
    <col min="7" max="7" width="14.7109375" style="85" customWidth="1"/>
    <col min="8" max="8" width="20.28515625" style="85" bestFit="1" customWidth="1"/>
    <col min="9" max="9" width="16.42578125" hidden="1" customWidth="1"/>
    <col min="10" max="10" width="35.7109375" customWidth="1"/>
    <col min="11" max="11" width="1.28515625" customWidth="1"/>
    <col min="13" max="13" width="20.28515625" bestFit="1" customWidth="1"/>
    <col min="14" max="14" width="12.7109375" bestFit="1" customWidth="1"/>
  </cols>
  <sheetData>
    <row r="1" spans="1:14" x14ac:dyDescent="0.25">
      <c r="A1" s="67"/>
      <c r="B1" s="67"/>
    </row>
    <row r="2" spans="1:14" x14ac:dyDescent="0.25">
      <c r="A2" s="71"/>
      <c r="B2" s="68"/>
      <c r="C2" s="4"/>
      <c r="D2" s="4"/>
      <c r="E2" s="79"/>
      <c r="F2" s="3"/>
      <c r="G2" s="86"/>
      <c r="J2" s="6"/>
      <c r="K2" s="14"/>
      <c r="M2" s="214" t="s">
        <v>187</v>
      </c>
      <c r="N2" s="232">
        <f>Summary!D29</f>
        <v>8547709.5494999997</v>
      </c>
    </row>
    <row r="3" spans="1:14" x14ac:dyDescent="0.25">
      <c r="A3" s="71"/>
      <c r="B3" s="68"/>
      <c r="C3" s="3"/>
      <c r="D3" s="3"/>
      <c r="E3" s="79"/>
      <c r="F3" s="3"/>
      <c r="G3" s="86"/>
      <c r="H3" s="86"/>
      <c r="I3" s="5"/>
      <c r="J3" s="6"/>
      <c r="K3" s="14"/>
    </row>
    <row r="4" spans="1:14" ht="15" customHeight="1" x14ac:dyDescent="0.25">
      <c r="A4" s="281" t="s">
        <v>16</v>
      </c>
      <c r="B4" s="281"/>
      <c r="C4" s="75" t="s">
        <v>17</v>
      </c>
      <c r="D4" s="61"/>
      <c r="E4" s="80" t="s">
        <v>37</v>
      </c>
      <c r="F4" s="16" t="s">
        <v>36</v>
      </c>
      <c r="G4" s="87" t="s">
        <v>18</v>
      </c>
      <c r="H4" s="87" t="s">
        <v>19</v>
      </c>
      <c r="I4" s="16" t="s">
        <v>20</v>
      </c>
      <c r="J4" s="16" t="s">
        <v>21</v>
      </c>
      <c r="K4" s="15"/>
    </row>
    <row r="5" spans="1:14" x14ac:dyDescent="0.25">
      <c r="A5" s="151"/>
      <c r="B5" s="149"/>
      <c r="C5" s="76"/>
      <c r="D5" s="60"/>
      <c r="E5" s="81"/>
      <c r="F5" s="10"/>
      <c r="G5" s="88" t="s">
        <v>209</v>
      </c>
      <c r="H5" s="88" t="s">
        <v>22</v>
      </c>
      <c r="I5" s="24" t="s">
        <v>22</v>
      </c>
      <c r="J5" s="8"/>
      <c r="K5" s="15"/>
    </row>
    <row r="6" spans="1:14" ht="15.75" x14ac:dyDescent="0.25">
      <c r="A6" s="72">
        <v>13</v>
      </c>
      <c r="B6" s="149"/>
      <c r="C6" s="29" t="s">
        <v>185</v>
      </c>
      <c r="D6" s="60"/>
      <c r="E6" s="81"/>
      <c r="F6" s="10"/>
      <c r="G6" s="267"/>
      <c r="H6" s="89"/>
      <c r="I6" s="19"/>
      <c r="J6" s="8"/>
      <c r="K6" s="15"/>
    </row>
    <row r="7" spans="1:14" x14ac:dyDescent="0.25">
      <c r="A7" s="72"/>
      <c r="B7" s="149"/>
      <c r="D7" s="60"/>
      <c r="E7" s="81"/>
      <c r="F7" s="10"/>
      <c r="G7" s="267"/>
      <c r="H7" s="89"/>
      <c r="I7" s="19"/>
      <c r="J7" s="8"/>
      <c r="K7" s="15"/>
    </row>
    <row r="8" spans="1:14" x14ac:dyDescent="0.25">
      <c r="A8" s="72"/>
      <c r="B8" s="149">
        <v>13.1</v>
      </c>
      <c r="C8" s="178" t="s">
        <v>215</v>
      </c>
      <c r="D8" s="60"/>
      <c r="E8" s="81"/>
      <c r="F8" s="10"/>
      <c r="G8" s="267">
        <v>2.5000000000000001E-2</v>
      </c>
      <c r="H8" s="89">
        <f>$N$2*G8</f>
        <v>213692.73873750001</v>
      </c>
      <c r="I8" s="19"/>
      <c r="J8" s="8"/>
      <c r="K8" s="15"/>
    </row>
    <row r="9" spans="1:14" x14ac:dyDescent="0.25">
      <c r="A9" s="152"/>
      <c r="B9" s="142"/>
      <c r="C9" s="101"/>
      <c r="D9" s="185"/>
      <c r="E9" s="186"/>
      <c r="F9" s="186"/>
      <c r="G9" s="234"/>
      <c r="H9" s="89"/>
      <c r="I9" s="158"/>
      <c r="J9" s="114"/>
      <c r="K9" s="15"/>
    </row>
    <row r="10" spans="1:14" x14ac:dyDescent="0.25">
      <c r="A10" s="152"/>
      <c r="B10" s="142">
        <v>13.2</v>
      </c>
      <c r="C10" s="100" t="s">
        <v>216</v>
      </c>
      <c r="D10" s="185"/>
      <c r="E10" s="186"/>
      <c r="F10" s="158"/>
      <c r="G10" s="242">
        <v>2.5000000000000001E-2</v>
      </c>
      <c r="H10" s="89">
        <f>$N$2*G10</f>
        <v>213692.73873750001</v>
      </c>
      <c r="I10" s="158"/>
      <c r="J10" s="114"/>
      <c r="K10" s="15"/>
    </row>
    <row r="11" spans="1:14" x14ac:dyDescent="0.25">
      <c r="A11" s="152"/>
      <c r="B11" s="142"/>
      <c r="C11" s="98"/>
      <c r="D11" s="185"/>
      <c r="E11" s="186"/>
      <c r="F11" s="158"/>
      <c r="G11" s="242"/>
      <c r="H11" s="89"/>
      <c r="I11" s="158"/>
      <c r="J11" s="114"/>
      <c r="K11" s="15"/>
    </row>
    <row r="12" spans="1:14" x14ac:dyDescent="0.25">
      <c r="A12" s="152"/>
      <c r="B12" s="142">
        <v>13.3</v>
      </c>
      <c r="C12" s="100" t="s">
        <v>217</v>
      </c>
      <c r="D12" s="185"/>
      <c r="E12" s="186"/>
      <c r="F12" s="158"/>
      <c r="G12" s="242">
        <v>2.5000000000000001E-2</v>
      </c>
      <c r="H12" s="89">
        <f>$N$2*G12</f>
        <v>213692.73873750001</v>
      </c>
      <c r="I12" s="189"/>
      <c r="J12" s="114"/>
      <c r="K12" s="15"/>
    </row>
    <row r="13" spans="1:14" x14ac:dyDescent="0.25">
      <c r="A13" s="152"/>
      <c r="B13" s="142"/>
      <c r="C13" s="98"/>
      <c r="D13" s="182"/>
      <c r="E13" s="116"/>
      <c r="F13" s="112"/>
      <c r="G13" s="242"/>
      <c r="H13" s="89"/>
      <c r="I13" s="112"/>
      <c r="J13" s="122"/>
      <c r="K13" s="15"/>
    </row>
    <row r="14" spans="1:14" x14ac:dyDescent="0.25">
      <c r="A14" s="152"/>
      <c r="B14" s="142">
        <v>13.4</v>
      </c>
      <c r="C14" s="100" t="s">
        <v>218</v>
      </c>
      <c r="D14" s="182"/>
      <c r="E14" s="116"/>
      <c r="F14" s="112"/>
      <c r="G14" s="242">
        <v>2.5000000000000001E-2</v>
      </c>
      <c r="H14" s="89">
        <f>$N$2*G14</f>
        <v>213692.73873750001</v>
      </c>
      <c r="I14" s="112"/>
      <c r="J14" s="122"/>
      <c r="K14" s="15"/>
    </row>
    <row r="15" spans="1:14" x14ac:dyDescent="0.25">
      <c r="A15" s="151"/>
      <c r="B15" s="142"/>
      <c r="C15" s="98"/>
      <c r="D15" s="188"/>
      <c r="E15" s="107"/>
      <c r="F15" s="109"/>
      <c r="G15" s="242"/>
      <c r="H15" s="187"/>
      <c r="I15" s="158"/>
      <c r="J15" s="122"/>
      <c r="K15" s="15"/>
    </row>
    <row r="16" spans="1:14" x14ac:dyDescent="0.25">
      <c r="A16" s="151"/>
      <c r="B16" s="142"/>
      <c r="C16" s="98"/>
      <c r="D16" s="183"/>
      <c r="E16" s="119"/>
      <c r="F16" s="184"/>
      <c r="G16" s="237"/>
      <c r="H16" s="111"/>
      <c r="I16" s="112"/>
      <c r="J16" s="122"/>
      <c r="K16" s="15"/>
    </row>
    <row r="17" spans="1:11" x14ac:dyDescent="0.25">
      <c r="A17" s="190"/>
      <c r="B17" s="171"/>
      <c r="C17" s="172"/>
      <c r="D17" s="191"/>
      <c r="E17" s="192"/>
      <c r="F17" s="193"/>
      <c r="G17" s="229" t="s">
        <v>141</v>
      </c>
      <c r="H17" s="228">
        <f>SUM(H6:H16)</f>
        <v>854770.95495000004</v>
      </c>
      <c r="I17" s="228"/>
      <c r="J17" s="194"/>
      <c r="K17" s="15"/>
    </row>
    <row r="18" spans="1:11" x14ac:dyDescent="0.25">
      <c r="G18" s="201"/>
      <c r="H18" s="201"/>
      <c r="I18" s="67"/>
    </row>
    <row r="19" spans="1:11" x14ac:dyDescent="0.25">
      <c r="G19" s="201"/>
      <c r="H19" s="201"/>
      <c r="I19" s="201"/>
    </row>
  </sheetData>
  <mergeCells count="1">
    <mergeCell ref="A4:B4"/>
  </mergeCells>
  <pageMargins left="0.7" right="0.7" top="0.75" bottom="0.75" header="0.3" footer="0.3"/>
  <pageSetup paperSize="9" scale="65" fitToHeight="0" orientation="portrait" horizontalDpi="300" verticalDpi="300"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9B0EE3-5C75-4D77-B59C-2529CEE57386}">
  <sheetPr>
    <pageSetUpPr fitToPage="1"/>
  </sheetPr>
  <dimension ref="A1:N16"/>
  <sheetViews>
    <sheetView view="pageBreakPreview" zoomScale="85" zoomScaleNormal="85" zoomScaleSheetLayoutView="85" workbookViewId="0">
      <pane ySplit="4" topLeftCell="A5" activePane="bottomLeft" state="frozen"/>
      <selection pane="bottomLeft" activeCell="C41" sqref="C41"/>
    </sheetView>
  </sheetViews>
  <sheetFormatPr defaultRowHeight="15" x14ac:dyDescent="0.25"/>
  <cols>
    <col min="1" max="1" width="3.140625" style="70" bestFit="1" customWidth="1"/>
    <col min="2" max="2" width="5.7109375" style="70" bestFit="1" customWidth="1"/>
    <col min="3" max="3" width="49" style="74" customWidth="1"/>
    <col min="4" max="4" width="7.42578125" customWidth="1"/>
    <col min="5" max="5" width="7.42578125" style="78" hidden="1" customWidth="1"/>
    <col min="6" max="6" width="8.28515625" hidden="1" customWidth="1"/>
    <col min="7" max="7" width="14.7109375" style="85" customWidth="1"/>
    <col min="8" max="8" width="20.28515625" style="85" bestFit="1" customWidth="1"/>
    <col min="9" max="9" width="16.42578125" hidden="1" customWidth="1"/>
    <col min="10" max="10" width="35.7109375" customWidth="1"/>
    <col min="11" max="11" width="1.28515625" customWidth="1"/>
    <col min="13" max="13" width="20.28515625" bestFit="1" customWidth="1"/>
    <col min="14" max="14" width="12.7109375" bestFit="1" customWidth="1"/>
  </cols>
  <sheetData>
    <row r="1" spans="1:14" x14ac:dyDescent="0.25">
      <c r="A1" s="67"/>
      <c r="B1" s="67"/>
    </row>
    <row r="2" spans="1:14" x14ac:dyDescent="0.25">
      <c r="A2" s="71"/>
      <c r="B2" s="68"/>
      <c r="C2" s="4"/>
      <c r="D2" s="4"/>
      <c r="E2" s="79"/>
      <c r="F2" s="3"/>
      <c r="G2" s="86"/>
      <c r="J2" s="6"/>
      <c r="K2" s="14"/>
      <c r="M2" s="214" t="s">
        <v>187</v>
      </c>
      <c r="N2" s="232">
        <f>Summary!D29</f>
        <v>8547709.5494999997</v>
      </c>
    </row>
    <row r="3" spans="1:14" x14ac:dyDescent="0.25">
      <c r="A3" s="71"/>
      <c r="B3" s="68"/>
      <c r="C3" s="3"/>
      <c r="D3" s="3"/>
      <c r="E3" s="79"/>
      <c r="F3" s="3"/>
      <c r="G3" s="86"/>
      <c r="H3" s="86"/>
      <c r="I3" s="5"/>
      <c r="J3" s="6"/>
      <c r="K3" s="14"/>
    </row>
    <row r="4" spans="1:14" ht="15" customHeight="1" x14ac:dyDescent="0.25">
      <c r="A4" s="281" t="s">
        <v>16</v>
      </c>
      <c r="B4" s="281"/>
      <c r="C4" s="75" t="s">
        <v>17</v>
      </c>
      <c r="D4" s="61"/>
      <c r="E4" s="80" t="s">
        <v>37</v>
      </c>
      <c r="F4" s="16" t="s">
        <v>36</v>
      </c>
      <c r="G4" s="87" t="s">
        <v>18</v>
      </c>
      <c r="H4" s="87" t="s">
        <v>19</v>
      </c>
      <c r="I4" s="16" t="s">
        <v>20</v>
      </c>
      <c r="J4" s="16" t="s">
        <v>21</v>
      </c>
      <c r="K4" s="15"/>
    </row>
    <row r="5" spans="1:14" x14ac:dyDescent="0.25">
      <c r="A5" s="151"/>
      <c r="B5" s="149"/>
      <c r="C5" s="76"/>
      <c r="D5" s="60"/>
      <c r="E5" s="81"/>
      <c r="F5" s="10"/>
      <c r="G5" s="88" t="s">
        <v>22</v>
      </c>
      <c r="H5" s="88" t="s">
        <v>22</v>
      </c>
      <c r="I5" s="24" t="s">
        <v>22</v>
      </c>
      <c r="J5" s="8"/>
      <c r="K5" s="15"/>
    </row>
    <row r="6" spans="1:14" ht="15.75" x14ac:dyDescent="0.25">
      <c r="A6" s="72">
        <v>14</v>
      </c>
      <c r="B6" s="149"/>
      <c r="C6" s="29" t="s">
        <v>186</v>
      </c>
      <c r="D6" s="60"/>
      <c r="E6" s="81"/>
      <c r="F6" s="10"/>
      <c r="G6" s="274"/>
      <c r="H6" s="89"/>
      <c r="I6" s="19"/>
      <c r="J6" s="8"/>
      <c r="K6" s="15"/>
    </row>
    <row r="7" spans="1:14" x14ac:dyDescent="0.25">
      <c r="A7" s="72"/>
      <c r="B7" s="149"/>
      <c r="D7" s="60"/>
      <c r="E7" s="81"/>
      <c r="F7" s="10"/>
      <c r="G7" s="274"/>
      <c r="H7" s="89"/>
      <c r="I7" s="19"/>
      <c r="J7" s="8"/>
      <c r="K7" s="15"/>
    </row>
    <row r="8" spans="1:14" x14ac:dyDescent="0.25">
      <c r="A8" s="72"/>
      <c r="B8" s="149">
        <v>14.1</v>
      </c>
      <c r="C8" s="178" t="s">
        <v>219</v>
      </c>
      <c r="D8" s="60"/>
      <c r="E8" s="81"/>
      <c r="F8" s="10"/>
      <c r="G8" s="156"/>
      <c r="H8" s="89"/>
      <c r="I8" s="19"/>
      <c r="J8" s="274" t="s">
        <v>278</v>
      </c>
      <c r="K8" s="15"/>
    </row>
    <row r="9" spans="1:14" x14ac:dyDescent="0.25">
      <c r="A9" s="152"/>
      <c r="B9" s="142"/>
      <c r="C9" s="101"/>
      <c r="D9" s="185"/>
      <c r="E9" s="186"/>
      <c r="F9" s="186"/>
      <c r="G9" s="156"/>
      <c r="H9" s="186"/>
      <c r="I9" s="158"/>
      <c r="J9" s="186"/>
      <c r="K9" s="15"/>
    </row>
    <row r="10" spans="1:14" x14ac:dyDescent="0.25">
      <c r="A10" s="152"/>
      <c r="B10" s="142">
        <v>14.2</v>
      </c>
      <c r="C10" s="100" t="s">
        <v>220</v>
      </c>
      <c r="D10" s="185"/>
      <c r="E10" s="186"/>
      <c r="F10" s="158"/>
      <c r="G10" s="156"/>
      <c r="H10" s="159"/>
      <c r="I10" s="158"/>
      <c r="J10" s="110" t="s">
        <v>278</v>
      </c>
      <c r="K10" s="15"/>
    </row>
    <row r="11" spans="1:14" x14ac:dyDescent="0.25">
      <c r="A11" s="152"/>
      <c r="B11" s="142"/>
      <c r="C11" s="98"/>
      <c r="D11" s="185"/>
      <c r="E11" s="186"/>
      <c r="F11" s="158"/>
      <c r="G11" s="110"/>
      <c r="H11" s="159"/>
      <c r="I11" s="158"/>
      <c r="J11" s="114"/>
      <c r="K11" s="15"/>
    </row>
    <row r="12" spans="1:14" x14ac:dyDescent="0.25">
      <c r="A12" s="152"/>
      <c r="B12" s="142"/>
      <c r="C12" s="98"/>
      <c r="D12" s="185"/>
      <c r="E12" s="186"/>
      <c r="F12" s="158"/>
      <c r="G12" s="110"/>
      <c r="H12" s="159"/>
      <c r="I12" s="189"/>
      <c r="J12" s="114"/>
      <c r="K12" s="15"/>
    </row>
    <row r="13" spans="1:14" x14ac:dyDescent="0.25">
      <c r="A13" s="151"/>
      <c r="B13" s="142"/>
      <c r="C13" s="98"/>
      <c r="D13" s="183"/>
      <c r="E13" s="119"/>
      <c r="F13" s="184"/>
      <c r="G13" s="120"/>
      <c r="H13" s="111"/>
      <c r="I13" s="112"/>
      <c r="J13" s="122"/>
      <c r="K13" s="15"/>
    </row>
    <row r="14" spans="1:14" x14ac:dyDescent="0.25">
      <c r="A14" s="190"/>
      <c r="B14" s="171"/>
      <c r="C14" s="172"/>
      <c r="D14" s="191"/>
      <c r="E14" s="192"/>
      <c r="F14" s="193"/>
      <c r="G14" s="229" t="s">
        <v>141</v>
      </c>
      <c r="H14" s="228">
        <f>SUM(H6:H13)</f>
        <v>0</v>
      </c>
      <c r="I14" s="228"/>
      <c r="J14" s="194"/>
      <c r="K14" s="15"/>
    </row>
    <row r="15" spans="1:14" x14ac:dyDescent="0.25">
      <c r="G15" s="201"/>
      <c r="H15" s="201"/>
      <c r="I15" s="67"/>
    </row>
    <row r="16" spans="1:14" x14ac:dyDescent="0.25">
      <c r="G16" s="201"/>
      <c r="H16" s="201"/>
      <c r="I16" s="201"/>
    </row>
  </sheetData>
  <mergeCells count="1">
    <mergeCell ref="A4:B4"/>
  </mergeCells>
  <pageMargins left="0.7" right="0.7" top="0.75" bottom="0.75" header="0.3" footer="0.3"/>
  <pageSetup paperSize="9" scale="65" fitToHeight="0" orientation="portrait" horizontalDpi="300" verticalDpi="300"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12B33C-56D9-401F-907E-AAA37D6CE7C8}">
  <sheetPr>
    <pageSetUpPr fitToPage="1"/>
  </sheetPr>
  <dimension ref="A1:S58"/>
  <sheetViews>
    <sheetView showGridLines="0" view="pageBreakPreview" zoomScale="80" zoomScaleNormal="100" zoomScaleSheetLayoutView="80" workbookViewId="0">
      <selection activeCell="Y30" sqref="Y30"/>
    </sheetView>
  </sheetViews>
  <sheetFormatPr defaultRowHeight="15" x14ac:dyDescent="0.25"/>
  <cols>
    <col min="1" max="1" width="26.7109375" customWidth="1"/>
    <col min="2" max="2" width="0.85546875" style="23" customWidth="1"/>
    <col min="3" max="3" width="8.85546875" customWidth="1"/>
    <col min="16" max="16" width="3" customWidth="1"/>
  </cols>
  <sheetData>
    <row r="1" spans="1:19" x14ac:dyDescent="0.25">
      <c r="B1"/>
    </row>
    <row r="2" spans="1:19" ht="18.75" x14ac:dyDescent="0.3">
      <c r="B2"/>
      <c r="E2" s="37" t="s">
        <v>0</v>
      </c>
      <c r="F2" s="2"/>
      <c r="G2" s="2"/>
      <c r="H2" s="2"/>
    </row>
    <row r="3" spans="1:19" x14ac:dyDescent="0.25">
      <c r="B3"/>
    </row>
    <row r="4" spans="1:19" x14ac:dyDescent="0.25">
      <c r="B4"/>
    </row>
    <row r="5" spans="1:19" ht="4.1500000000000004" customHeight="1" x14ac:dyDescent="0.25">
      <c r="A5" s="31"/>
      <c r="B5" s="31"/>
      <c r="C5" s="31"/>
      <c r="D5" s="23"/>
      <c r="E5" s="23"/>
      <c r="F5" s="23"/>
      <c r="G5" s="23"/>
      <c r="H5" s="23"/>
      <c r="I5" s="23"/>
      <c r="J5" s="23"/>
      <c r="K5" s="23"/>
      <c r="L5" s="23"/>
      <c r="M5" s="23"/>
      <c r="N5" s="23"/>
      <c r="O5" s="23"/>
    </row>
    <row r="6" spans="1:19" ht="15.75" x14ac:dyDescent="0.25">
      <c r="A6" s="34" t="s">
        <v>26</v>
      </c>
      <c r="B6" s="31"/>
      <c r="C6" s="35" t="s">
        <v>25</v>
      </c>
      <c r="D6" s="36"/>
      <c r="E6" s="36"/>
      <c r="F6" s="36"/>
      <c r="G6" s="36"/>
      <c r="H6" s="36"/>
      <c r="I6" s="36"/>
      <c r="J6" s="36"/>
      <c r="K6" s="36"/>
      <c r="L6" s="36"/>
      <c r="M6" s="36"/>
      <c r="N6" s="36"/>
      <c r="O6" s="36"/>
    </row>
    <row r="7" spans="1:19" ht="4.1500000000000004" customHeight="1" x14ac:dyDescent="0.25">
      <c r="A7" s="31"/>
      <c r="B7" s="31"/>
      <c r="C7" s="31"/>
      <c r="D7" s="23"/>
      <c r="E7" s="23"/>
      <c r="F7" s="23"/>
      <c r="G7" s="23"/>
      <c r="H7" s="23"/>
      <c r="I7" s="23"/>
      <c r="J7" s="23"/>
      <c r="K7" s="23"/>
      <c r="L7" s="23"/>
      <c r="M7" s="23"/>
      <c r="N7" s="23"/>
      <c r="O7" s="23"/>
    </row>
    <row r="8" spans="1:19" x14ac:dyDescent="0.25">
      <c r="A8" s="30"/>
      <c r="B8" s="31"/>
      <c r="C8" s="1"/>
    </row>
    <row r="9" spans="1:19" ht="75" x14ac:dyDescent="0.25">
      <c r="A9" s="38" t="s">
        <v>29</v>
      </c>
      <c r="B9" s="31"/>
      <c r="C9" s="1"/>
      <c r="S9" t="s">
        <v>24</v>
      </c>
    </row>
    <row r="10" spans="1:19" x14ac:dyDescent="0.25">
      <c r="A10" s="30"/>
      <c r="B10" s="31"/>
      <c r="C10" s="1"/>
    </row>
    <row r="11" spans="1:19" x14ac:dyDescent="0.25">
      <c r="A11" s="30"/>
      <c r="B11" s="31"/>
      <c r="C11" s="1"/>
    </row>
    <row r="12" spans="1:19" x14ac:dyDescent="0.25">
      <c r="A12" s="30"/>
      <c r="B12" s="31"/>
      <c r="C12" s="1"/>
    </row>
    <row r="13" spans="1:19" x14ac:dyDescent="0.25">
      <c r="A13" s="30"/>
      <c r="B13" s="31"/>
      <c r="C13" s="1"/>
    </row>
    <row r="14" spans="1:19" x14ac:dyDescent="0.25">
      <c r="A14" s="30"/>
      <c r="B14" s="31"/>
      <c r="C14" s="1"/>
    </row>
    <row r="15" spans="1:19" x14ac:dyDescent="0.25">
      <c r="A15" s="30"/>
      <c r="B15" s="31"/>
      <c r="C15" s="1"/>
    </row>
    <row r="16" spans="1:19" x14ac:dyDescent="0.25">
      <c r="A16" s="30"/>
      <c r="B16" s="31"/>
      <c r="C16" s="1"/>
    </row>
    <row r="17" spans="1:15" x14ac:dyDescent="0.25">
      <c r="A17" s="30"/>
      <c r="B17" s="31"/>
      <c r="C17" s="1"/>
    </row>
    <row r="18" spans="1:15" x14ac:dyDescent="0.25">
      <c r="A18" s="30"/>
      <c r="B18" s="31"/>
      <c r="C18" s="1"/>
    </row>
    <row r="19" spans="1:15" x14ac:dyDescent="0.25">
      <c r="A19" s="30"/>
      <c r="B19" s="31"/>
      <c r="C19" s="1"/>
    </row>
    <row r="20" spans="1:15" x14ac:dyDescent="0.25">
      <c r="A20" s="30"/>
      <c r="B20" s="31"/>
      <c r="C20" s="1"/>
    </row>
    <row r="21" spans="1:15" x14ac:dyDescent="0.25">
      <c r="A21" s="32"/>
    </row>
    <row r="22" spans="1:15" x14ac:dyDescent="0.25">
      <c r="A22" s="32"/>
    </row>
    <row r="23" spans="1:15" x14ac:dyDescent="0.25">
      <c r="A23" s="32"/>
    </row>
    <row r="24" spans="1:15" x14ac:dyDescent="0.25">
      <c r="A24" s="32"/>
    </row>
    <row r="25" spans="1:15" x14ac:dyDescent="0.25">
      <c r="A25" s="32"/>
      <c r="C25" s="33" t="s">
        <v>28</v>
      </c>
    </row>
    <row r="26" spans="1:15" ht="4.1500000000000004" customHeight="1" x14ac:dyDescent="0.25">
      <c r="A26" s="31"/>
      <c r="B26" s="31"/>
      <c r="C26" s="31"/>
      <c r="D26" s="23"/>
      <c r="E26" s="23"/>
      <c r="F26" s="23"/>
      <c r="G26" s="23"/>
      <c r="H26" s="23"/>
      <c r="I26" s="23"/>
      <c r="J26" s="23"/>
      <c r="K26" s="23"/>
      <c r="L26" s="23"/>
      <c r="M26" s="23"/>
      <c r="N26" s="23"/>
      <c r="O26" s="23"/>
    </row>
    <row r="27" spans="1:15" x14ac:dyDescent="0.25">
      <c r="A27" s="32"/>
    </row>
    <row r="28" spans="1:15" x14ac:dyDescent="0.25">
      <c r="A28" s="32"/>
    </row>
    <row r="29" spans="1:15" x14ac:dyDescent="0.25">
      <c r="A29" s="32"/>
    </row>
    <row r="30" spans="1:15" x14ac:dyDescent="0.25">
      <c r="A30" s="32"/>
    </row>
    <row r="31" spans="1:15" x14ac:dyDescent="0.25">
      <c r="A31" s="32"/>
    </row>
    <row r="32" spans="1:15" x14ac:dyDescent="0.25">
      <c r="A32" s="32"/>
    </row>
    <row r="57" spans="1:15" x14ac:dyDescent="0.25">
      <c r="C57" s="33"/>
    </row>
    <row r="58" spans="1:15" ht="4.1500000000000004" customHeight="1" x14ac:dyDescent="0.25">
      <c r="A58" s="31"/>
      <c r="B58" s="31"/>
      <c r="C58" s="31"/>
      <c r="D58" s="23"/>
      <c r="E58" s="23"/>
      <c r="F58" s="23"/>
      <c r="G58" s="23"/>
      <c r="H58" s="23"/>
      <c r="I58" s="23"/>
      <c r="J58" s="23"/>
      <c r="K58" s="23"/>
      <c r="L58" s="23"/>
      <c r="M58" s="23"/>
      <c r="N58" s="23"/>
      <c r="O58" s="23"/>
    </row>
  </sheetData>
  <pageMargins left="0.19685039370078741" right="0.19685039370078741" top="0.19685039370078741" bottom="0.19685039370078741" header="0.19685039370078741" footer="0.19685039370078741"/>
  <pageSetup paperSize="9" scale="55" fitToHeight="2" orientation="portrait" horizontalDpi="300" verticalDpi="300"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 
</file>

<file path=customXml/item2.xml>�� 
</file>

<file path=customXml/itemProps1.xml><?xml version="1.0" encoding="utf-8"?>
<ds:datastoreItem xmlns:ds="http://schemas.openxmlformats.org/officeDocument/2006/customXml" ds:itemID="{46F33DCD-CE06-449D-B5C6-DBAC53F8F8C6}">
  <ds:schemaRefs>
    <ds:schemaRef ds:uri="http://www.w3.org/2001/XMLSchema"/>
    <ds:schemaRef ds:uri="http://microsoft.data.visualization.engine.tours/1.0"/>
  </ds:schemaRefs>
</ds:datastoreItem>
</file>

<file path=customXml/itemProps2.xml><?xml version="1.0" encoding="utf-8"?>
<ds:datastoreItem xmlns:ds="http://schemas.openxmlformats.org/officeDocument/2006/customXml" ds:itemID="{873E2DDA-60A4-4DC0-A700-BD197A26364F}">
  <ds:schemaRefs>
    <ds:schemaRef ds:uri="http://www.w3.org/2001/XMLSchema"/>
    <ds:schemaRef ds:uri="http://microsoft.data.visualization.Client.Excel/1.0"/>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19</vt:i4>
      </vt:variant>
      <vt:variant>
        <vt:lpstr>Named Ranges</vt:lpstr>
      </vt:variant>
      <vt:variant>
        <vt:i4>19</vt:i4>
      </vt:variant>
    </vt:vector>
  </HeadingPairs>
  <TitlesOfParts>
    <vt:vector size="38" baseType="lpstr">
      <vt:lpstr>Front</vt:lpstr>
      <vt:lpstr>Summary</vt:lpstr>
      <vt:lpstr>Allowance &amp; notes</vt:lpstr>
      <vt:lpstr>0 - Facilitating works</vt:lpstr>
      <vt:lpstr>1 - Substructure</vt:lpstr>
      <vt:lpstr>2 - Superstructure</vt:lpstr>
      <vt:lpstr>3 - Internal finishes</vt:lpstr>
      <vt:lpstr>4 - FF&amp;E</vt:lpstr>
      <vt:lpstr>5 - Services</vt:lpstr>
      <vt:lpstr>6 - Prefabricated Buildings</vt:lpstr>
      <vt:lpstr>7 - Work to existing buildings</vt:lpstr>
      <vt:lpstr>8 - External works</vt:lpstr>
      <vt:lpstr>9 - Main Contr Prelims</vt:lpstr>
      <vt:lpstr>10 - Main Contr O &amp; P</vt:lpstr>
      <vt:lpstr>11 - Project &amp; Design Team fee</vt:lpstr>
      <vt:lpstr>12 - Other development costs</vt:lpstr>
      <vt:lpstr>13 - Risks</vt:lpstr>
      <vt:lpstr>14 - Inflation</vt:lpstr>
      <vt:lpstr>Appendix</vt:lpstr>
      <vt:lpstr>'0 - Facilitating works'!Print_Area</vt:lpstr>
      <vt:lpstr>'1 - Substructure'!Print_Area</vt:lpstr>
      <vt:lpstr>'10 - Main Contr O &amp; P'!Print_Area</vt:lpstr>
      <vt:lpstr>'11 - Project &amp; Design Team fee'!Print_Area</vt:lpstr>
      <vt:lpstr>'12 - Other development costs'!Print_Area</vt:lpstr>
      <vt:lpstr>'13 - Risks'!Print_Area</vt:lpstr>
      <vt:lpstr>'14 - Inflation'!Print_Area</vt:lpstr>
      <vt:lpstr>'2 - Superstructure'!Print_Area</vt:lpstr>
      <vt:lpstr>'3 - Internal finishes'!Print_Area</vt:lpstr>
      <vt:lpstr>'4 - FF&amp;E'!Print_Area</vt:lpstr>
      <vt:lpstr>'5 - Services'!Print_Area</vt:lpstr>
      <vt:lpstr>'6 - Prefabricated Buildings'!Print_Area</vt:lpstr>
      <vt:lpstr>'7 - Work to existing buildings'!Print_Area</vt:lpstr>
      <vt:lpstr>'8 - External works'!Print_Area</vt:lpstr>
      <vt:lpstr>'9 - Main Contr Prelims'!Print_Area</vt:lpstr>
      <vt:lpstr>'Allowance &amp; notes'!Print_Area</vt:lpstr>
      <vt:lpstr>Appendix!Print_Area</vt:lpstr>
      <vt:lpstr>Front!Print_Area</vt:lpstr>
      <vt:lpstr>Summary!Print_Area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Niki Hunwick (2016441)</dc:creator>
  <cp:lastModifiedBy>Niki Hunwick (2016441)</cp:lastModifiedBy>
  <cp:lastPrinted>2023-11-23T18:42:26Z</cp:lastPrinted>
  <dcterms:created xsi:type="dcterms:W3CDTF">2023-10-13T11:23:20Z</dcterms:created>
  <dcterms:modified xsi:type="dcterms:W3CDTF">2024-08-20T17:41:03Z</dcterms:modified>
</cp:coreProperties>
</file>