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=My Passport - Backup\SMU-UWTSD\Masters\Security Analysis, Techniques and Procedures\2021 - 2022\Assessment\"/>
    </mc:Choice>
  </mc:AlternateContent>
  <xr:revisionPtr revIDLastSave="0" documentId="13_ncr:1_{FBA271DA-925C-48A8-94AD-34DECB2B4A3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ExternalData_1" localSheetId="0">Sheet1!$A$2:$E$7</definedName>
    <definedName name="_xlnm.Print_Area" localSheetId="0">Sheet1!$A$1:$I$26</definedName>
    <definedName name="_xlnm.Print_Titles" localSheetId="0">Sheet1!$1:$2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7" i="1" l="1"/>
  <c r="E16" i="1"/>
  <c r="E15" i="1"/>
  <c r="E8" i="1"/>
  <c r="E10" i="1"/>
  <c r="E12" i="1"/>
  <c r="E13" i="1"/>
  <c r="E9" i="1" l="1"/>
  <c r="E4" i="1"/>
  <c r="E5" i="1"/>
  <c r="E7" i="1"/>
  <c r="E6" i="1"/>
  <c r="H26" i="1" l="1"/>
  <c r="H25" i="1"/>
  <c r="H24" i="1"/>
  <c r="H23" i="1"/>
  <c r="H22" i="1"/>
  <c r="H21" i="1"/>
  <c r="H20" i="1"/>
  <c r="H19" i="1"/>
  <c r="G26" i="1"/>
  <c r="G25" i="1"/>
  <c r="G24" i="1"/>
  <c r="G23" i="1"/>
  <c r="G22" i="1"/>
  <c r="G21" i="1"/>
  <c r="G20" i="1"/>
  <c r="G19" i="1"/>
  <c r="H18" i="1"/>
  <c r="G18" i="1"/>
  <c r="I18" i="1" l="1"/>
  <c r="I22" i="1"/>
  <c r="I23" i="1"/>
  <c r="I26" i="1"/>
  <c r="I21" i="1"/>
  <c r="I24" i="1"/>
  <c r="I25" i="1"/>
  <c r="I19" i="1"/>
  <c r="I20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Connection" type="4" refreshedVersion="3" background="1" saveData="1">
    <webPr sourceData="1" parsePre="1" consecutive="1" xl2000="1" url="https://webapp.services.coventry.ac.uk/Apps/Student/hvs-its-wa04.13176590396276152444226471724044/ReportOutput.htm?reportid=62" htmlTables="1">
      <tables count="1">
        <x v="3"/>
      </tables>
    </webPr>
  </connection>
</connections>
</file>

<file path=xl/sharedStrings.xml><?xml version="1.0" encoding="utf-8"?>
<sst xmlns="http://schemas.openxmlformats.org/spreadsheetml/2006/main" count="54" uniqueCount="54">
  <si>
    <t>First Name</t>
  </si>
  <si>
    <t>Surname</t>
  </si>
  <si>
    <t>Final Grade</t>
  </si>
  <si>
    <t>Student ID</t>
  </si>
  <si>
    <t>Average</t>
  </si>
  <si>
    <t xml:space="preserve">Std. Dev. </t>
  </si>
  <si>
    <t>Max</t>
  </si>
  <si>
    <t>Min</t>
  </si>
  <si>
    <t>Fail</t>
  </si>
  <si>
    <t>Overall</t>
  </si>
  <si>
    <t xml:space="preserve"> Assignments </t>
  </si>
  <si>
    <t>Assignment 1</t>
  </si>
  <si>
    <t>Assignment 2</t>
  </si>
  <si>
    <t>Assignment</t>
  </si>
  <si>
    <t>FREY</t>
  </si>
  <si>
    <t>LAMER</t>
  </si>
  <si>
    <t>DUNHILL</t>
  </si>
  <si>
    <t>JOHNSON</t>
  </si>
  <si>
    <t>WEAVER</t>
  </si>
  <si>
    <t>ALAKKAR</t>
  </si>
  <si>
    <t>SAJU</t>
  </si>
  <si>
    <t>TANNEERU</t>
  </si>
  <si>
    <t>PATEL</t>
  </si>
  <si>
    <t>KAUR</t>
  </si>
  <si>
    <t xml:space="preserve">HELEN LOUISE  </t>
  </si>
  <si>
    <t xml:space="preserve">LUCA AIDA  </t>
  </si>
  <si>
    <t xml:space="preserve">JAMES ROBERT  </t>
  </si>
  <si>
    <t xml:space="preserve">LLOYD    </t>
  </si>
  <si>
    <t xml:space="preserve">PAUL    </t>
  </si>
  <si>
    <t>EZZULDDIN JABBAR OBAID</t>
  </si>
  <si>
    <t xml:space="preserve">ANEENA ELIZABETH  </t>
  </si>
  <si>
    <t xml:space="preserve">JASWANTH    </t>
  </si>
  <si>
    <t xml:space="preserve">VIKASKUMAR KANTIBHAI  </t>
  </si>
  <si>
    <t xml:space="preserve">SIMRANJEET    </t>
  </si>
  <si>
    <t>1252724/5</t>
  </si>
  <si>
    <t>1706552/3</t>
  </si>
  <si>
    <t>1800349/2</t>
  </si>
  <si>
    <t>1802820/2</t>
  </si>
  <si>
    <t>1903439/2</t>
  </si>
  <si>
    <t>2010845/1</t>
  </si>
  <si>
    <t>2105165/1</t>
  </si>
  <si>
    <t>2105755/1</t>
  </si>
  <si>
    <t>2105975/1</t>
  </si>
  <si>
    <t>2106253/1</t>
  </si>
  <si>
    <t>Lidheem</t>
  </si>
  <si>
    <t>Mahamood</t>
  </si>
  <si>
    <t>Thumma</t>
  </si>
  <si>
    <t>Phani Raj</t>
  </si>
  <si>
    <t>Li</t>
  </si>
  <si>
    <t>Mingyu</t>
  </si>
  <si>
    <t>Nlend</t>
  </si>
  <si>
    <t>Amos Bill</t>
  </si>
  <si>
    <t>2105531/1</t>
  </si>
  <si>
    <t>2006612/2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</si>
</sst>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  <scheme val="minor"/>
    </font>
    <font>
      <sz val="8"/>
      <color rgb="FF000000"/>
      <name val="Segoe UI"/>
    </font>
    <font>
      <sz val="8"/>
      <color rgb="FF000000"/>
      <name val="Segoe UI"/>
      <family val="2"/>
    </font>
    <font>
      <u/>
      <sz val="8"/>
      <color rgb="FF0000FF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15" fontId="0" fillId="0" borderId="0" xfId="0" applyNumberFormat="1"/>
    <xf numFmtId="0" fontId="1" fillId="0" borderId="0" xfId="0" applyFont="1" applyAlignment="1">
      <alignment horizontal="center"/>
    </xf>
    <xf numFmtId="0" fontId="2" fillId="2" borderId="2" xfId="0" applyFont="1" applyFill="1" applyBorder="1" applyAlignment="1">
      <alignment vertical="center"/>
    </xf>
    <xf numFmtId="0" fontId="2" fillId="2" borderId="3" xfId="0" applyFont="1" applyFill="1" applyBorder="1" applyAlignment="1">
      <alignment vertical="center"/>
    </xf>
    <xf numFmtId="15" fontId="3" fillId="2" borderId="1" xfId="0" applyNumberFormat="1" applyFont="1" applyFill="1" applyBorder="1"/>
    <xf numFmtId="0" fontId="0" fillId="0" borderId="1" xfId="0" applyBorder="1"/>
    <xf numFmtId="0" fontId="2" fillId="2" borderId="5" xfId="0" applyFont="1" applyFill="1" applyBorder="1" applyAlignment="1"/>
    <xf numFmtId="1" fontId="0" fillId="0" borderId="0" xfId="0" applyNumberForma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0" fillId="0" borderId="1" xfId="0" applyFont="1" applyBorder="1" applyAlignment="1">
      <alignment vertical="top"/>
    </xf>
    <xf numFmtId="0" fontId="2" fillId="2" borderId="4" xfId="0" applyFont="1" applyFill="1" applyBorder="1" applyAlignment="1">
      <alignment horizontal="center"/>
    </xf>
    <xf numFmtId="0" fontId="0" fillId="3" borderId="1" xfId="0" applyFont="1" applyFill="1" applyBorder="1" applyAlignment="1">
      <alignment vertical="top"/>
    </xf>
    <xf numFmtId="1" fontId="0" fillId="3" borderId="1" xfId="0" applyNumberFormat="1" applyFont="1" applyFill="1" applyBorder="1" applyAlignment="1">
      <alignment vertical="top" wrapText="1"/>
    </xf>
    <xf numFmtId="0" fontId="5" fillId="4" borderId="1" xfId="0" applyFont="1" applyFill="1" applyBorder="1" applyAlignment="1">
      <alignment vertical="top" wrapText="1" readingOrder="1"/>
    </xf>
    <xf numFmtId="0" fontId="6" fillId="4" borderId="1" xfId="0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5" fillId="5" borderId="1" xfId="0" applyFont="1" applyFill="1" applyBorder="1" applyAlignment="1">
      <alignment vertical="top" wrapText="1" readingOrder="1"/>
    </xf>
    <xf numFmtId="0" fontId="6" fillId="5" borderId="1" xfId="0" applyFont="1" applyFill="1" applyBorder="1" applyAlignment="1">
      <alignment vertical="top" wrapText="1" readingOrder="1"/>
    </xf>
    <xf numFmtId="0" fontId="7" fillId="5" borderId="1" xfId="0" applyFont="1" applyFill="1" applyBorder="1" applyAlignment="1">
      <alignment vertical="top" wrapText="1" readingOrder="1"/>
    </xf>
    <xf numFmtId="0" fontId="7" fillId="5" borderId="1" xfId="0" applyFont="1" applyFill="1" applyBorder="1" applyAlignment="1">
      <alignment horizontal="left" vertical="top" wrapText="1" readingOrder="1"/>
    </xf>
    <xf numFmtId="0" fontId="0" fillId="0" borderId="1" xfId="0" applyBorder="1" applyAlignment="1">
      <alignment vertical="top"/>
    </xf>
    <xf numFmtId="0" fontId="0" fillId="0" borderId="1" xfId="0" applyFont="1" applyBorder="1" applyAlignment="1" applyProtection="1">
      <alignment horizontal="left"/>
      <protection locked="0"/>
    </xf>
    <xf numFmtId="0" fontId="0" fillId="0" borderId="1" xfId="0" applyFont="1" applyBorder="1" applyAlignment="1" applyProtection="1">
      <alignment vertical="center"/>
      <protection locked="0"/>
    </xf>
    <xf numFmtId="1" fontId="0" fillId="0" borderId="1" xfId="0" applyNumberFormat="1" applyFont="1" applyBorder="1" applyAlignment="1">
      <alignment wrapText="1"/>
    </xf>
    <xf numFmtId="0" fontId="0" fillId="0" borderId="1" xfId="0" applyFill="1" applyBorder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growShrinkType="overwriteClear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105755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800349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105165&amp;ACCESS_LEVEL=N&amp;rs%3AParameterLanguage=" TargetMode="External"/><Relationship Id="rId12" Type="http://schemas.openxmlformats.org/officeDocument/2006/relationships/queryTable" Target="../queryTables/queryTable1.xml"/><Relationship Id="rId2" Type="http://schemas.openxmlformats.org/officeDocument/2006/relationships/hyperlink" Target="https://bireports.uwtsd.ac.uk/ReportServer?%2FReporting%2FFaculty%20Query%20System%2FStudentDetails&amp;STU_CODE=1706552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1252724&amp;ACCESS_LEVEL=N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10845&amp;ACCESS_LEVEL=N&amp;rs%3AParameterLanguage=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bireports.uwtsd.ac.uk/ReportServer?%2FReporting%2FFaculty%20Query%20System%2FStudentDetails&amp;STU_CODE=1903439&amp;ACCESS_LEVEL=N&amp;rs%3AParameterLanguage=" TargetMode="External"/><Relationship Id="rId10" Type="http://schemas.openxmlformats.org/officeDocument/2006/relationships/hyperlink" Target="https://bireports.uwtsd.ac.uk/ReportServer?%2FReporting%2FFaculty%20Query%20System%2FStudentDetails&amp;STU_CODE=2106253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02820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5975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view="pageLayout" workbookViewId="0">
      <selection activeCell="D10" sqref="D10"/>
    </sheetView>
  </sheetViews>
  <sheetFormatPr defaultRowHeight="12.75" x14ac:dyDescent="0.2"/>
  <cols>
    <col min="1" max="1" width="19" customWidth="1"/>
    <col min="2" max="2" width="22.85546875" customWidth="1"/>
    <col min="3" max="3" width="11.28515625" customWidth="1"/>
    <col min="4" max="4" width="11.5703125" customWidth="1"/>
    <col min="5" max="5" width="9.5703125" customWidth="1"/>
    <col min="6" max="6" width="9.42578125" bestFit="1" customWidth="1"/>
    <col min="7" max="7" width="14" customWidth="1"/>
    <col min="8" max="8" width="12.7109375" customWidth="1"/>
  </cols>
  <sheetData>
    <row r="1" spans="1:6" x14ac:dyDescent="0.2">
      <c r="A1" s="3" t="s">
        <v>1</v>
      </c>
      <c r="B1" s="3" t="s">
        <v>0</v>
      </c>
      <c r="C1" s="3" t="s">
        <v>3</v>
      </c>
      <c r="D1" s="12" t="s">
        <v>10</v>
      </c>
      <c r="E1" s="7"/>
      <c r="F1" s="2"/>
    </row>
    <row r="2" spans="1:6" x14ac:dyDescent="0.2">
      <c r="A2" s="4"/>
      <c r="B2" s="4"/>
      <c r="C2" s="4"/>
      <c r="D2" s="5" t="s">
        <v>13</v>
      </c>
      <c r="E2" s="5" t="s">
        <v>2</v>
      </c>
      <c r="F2" s="1"/>
    </row>
    <row r="3" spans="1:6" x14ac:dyDescent="0.2">
      <c r="A3" s="4"/>
      <c r="B3" s="4"/>
      <c r="C3" s="4"/>
      <c r="D3" s="5"/>
      <c r="E3" s="5"/>
      <c r="F3" s="1"/>
    </row>
    <row r="4" spans="1:6" ht="19.5" customHeight="1" x14ac:dyDescent="0.2">
      <c r="A4" s="18" t="s">
        <v>19</v>
      </c>
      <c r="B4" s="19" t="s">
        <v>29</v>
      </c>
      <c r="C4" s="20" t="s">
        <v>39</v>
      </c>
      <c r="D4" s="11">
        <v>50</v>
      </c>
      <c r="E4" s="14">
        <f t="shared" ref="E4:E9" si="0">+(D4)</f>
        <v>50</v>
      </c>
    </row>
    <row r="5" spans="1:6" ht="19.5" customHeight="1" x14ac:dyDescent="0.2">
      <c r="A5" s="15" t="s">
        <v>16</v>
      </c>
      <c r="B5" s="16" t="s">
        <v>26</v>
      </c>
      <c r="C5" s="17" t="s">
        <v>36</v>
      </c>
      <c r="D5" s="11">
        <v>78</v>
      </c>
      <c r="E5" s="14">
        <f t="shared" si="0"/>
        <v>78</v>
      </c>
    </row>
    <row r="6" spans="1:6" ht="17.649999999999999" customHeight="1" x14ac:dyDescent="0.2">
      <c r="A6" s="15" t="s">
        <v>14</v>
      </c>
      <c r="B6" s="16" t="s">
        <v>24</v>
      </c>
      <c r="C6" s="17" t="s">
        <v>34</v>
      </c>
      <c r="D6" s="13">
        <v>92</v>
      </c>
      <c r="E6" s="14">
        <f t="shared" si="0"/>
        <v>92</v>
      </c>
    </row>
    <row r="7" spans="1:6" ht="21" customHeight="1" x14ac:dyDescent="0.2">
      <c r="A7" s="18" t="s">
        <v>17</v>
      </c>
      <c r="B7" s="19" t="s">
        <v>27</v>
      </c>
      <c r="C7" s="20" t="s">
        <v>37</v>
      </c>
      <c r="D7" s="11">
        <v>66</v>
      </c>
      <c r="E7" s="14">
        <f t="shared" si="0"/>
        <v>66</v>
      </c>
    </row>
    <row r="8" spans="1:6" ht="17.649999999999999" customHeight="1" x14ac:dyDescent="0.2">
      <c r="A8" s="18" t="s">
        <v>23</v>
      </c>
      <c r="B8" s="19" t="s">
        <v>33</v>
      </c>
      <c r="C8" s="20" t="s">
        <v>43</v>
      </c>
      <c r="D8" s="11">
        <v>33</v>
      </c>
      <c r="E8" s="14">
        <f t="shared" si="0"/>
        <v>33</v>
      </c>
    </row>
    <row r="9" spans="1:6" ht="30.75" customHeight="1" x14ac:dyDescent="0.2">
      <c r="A9" s="18" t="s">
        <v>15</v>
      </c>
      <c r="B9" s="19" t="s">
        <v>25</v>
      </c>
      <c r="C9" s="20" t="s">
        <v>35</v>
      </c>
      <c r="D9" s="11">
        <v>74</v>
      </c>
      <c r="E9" s="14">
        <f t="shared" si="0"/>
        <v>74</v>
      </c>
    </row>
    <row r="10" spans="1:6" ht="30.75" customHeight="1" x14ac:dyDescent="0.2">
      <c r="A10" s="19" t="s">
        <v>44</v>
      </c>
      <c r="B10" s="19" t="s">
        <v>45</v>
      </c>
      <c r="C10" s="21">
        <v>2017663</v>
      </c>
      <c r="D10" s="11">
        <v>90</v>
      </c>
      <c r="E10" s="14">
        <f t="shared" ref="E10:E17" si="1">+(D10)</f>
        <v>90</v>
      </c>
    </row>
    <row r="11" spans="1:6" ht="19.5" customHeight="1" x14ac:dyDescent="0.2">
      <c r="A11" s="15" t="s">
        <v>22</v>
      </c>
      <c r="B11" s="16" t="s">
        <v>32</v>
      </c>
      <c r="C11" s="17" t="s">
        <v>42</v>
      </c>
      <c r="D11" s="11"/>
      <c r="E11" s="14"/>
    </row>
    <row r="12" spans="1:6" ht="19.5" customHeight="1" x14ac:dyDescent="0.2">
      <c r="A12" s="15" t="s">
        <v>20</v>
      </c>
      <c r="B12" s="16" t="s">
        <v>30</v>
      </c>
      <c r="C12" s="17" t="s">
        <v>40</v>
      </c>
      <c r="D12" s="11">
        <v>57</v>
      </c>
      <c r="E12" s="14">
        <f t="shared" si="1"/>
        <v>57</v>
      </c>
    </row>
    <row r="13" spans="1:6" ht="19.5" customHeight="1" x14ac:dyDescent="0.2">
      <c r="A13" s="18" t="s">
        <v>21</v>
      </c>
      <c r="B13" s="19" t="s">
        <v>31</v>
      </c>
      <c r="C13" s="20" t="s">
        <v>41</v>
      </c>
      <c r="D13" s="11">
        <v>64</v>
      </c>
      <c r="E13" s="14">
        <f t="shared" si="1"/>
        <v>64</v>
      </c>
    </row>
    <row r="14" spans="1:6" ht="19.5" customHeight="1" x14ac:dyDescent="0.2">
      <c r="A14" s="15" t="s">
        <v>18</v>
      </c>
      <c r="B14" s="16" t="s">
        <v>28</v>
      </c>
      <c r="C14" s="17" t="s">
        <v>38</v>
      </c>
      <c r="D14" s="6"/>
      <c r="E14" s="14"/>
    </row>
    <row r="15" spans="1:6" ht="19.5" customHeight="1" x14ac:dyDescent="0.2">
      <c r="A15" s="23" t="s">
        <v>46</v>
      </c>
      <c r="B15" s="6" t="s">
        <v>47</v>
      </c>
      <c r="C15" s="9" t="s">
        <v>52</v>
      </c>
      <c r="D15" s="22">
        <v>26</v>
      </c>
      <c r="E15" s="14">
        <f t="shared" si="1"/>
        <v>26</v>
      </c>
    </row>
    <row r="16" spans="1:6" ht="19.5" customHeight="1" x14ac:dyDescent="0.2">
      <c r="A16" s="24" t="s">
        <v>48</v>
      </c>
      <c r="B16" s="6" t="s">
        <v>49</v>
      </c>
      <c r="C16" s="10" t="s">
        <v>53</v>
      </c>
      <c r="D16" s="6">
        <v>17</v>
      </c>
      <c r="E16" s="25">
        <f t="shared" si="1"/>
        <v>17</v>
      </c>
    </row>
    <row r="17" spans="1:9" x14ac:dyDescent="0.2">
      <c r="A17" s="6" t="s">
        <v>50</v>
      </c>
      <c r="B17" s="6" t="s">
        <v>51</v>
      </c>
      <c r="C17" s="6">
        <v>2100288</v>
      </c>
      <c r="D17" s="26">
        <v>80</v>
      </c>
      <c r="E17" s="14">
        <f t="shared" si="1"/>
        <v>80</v>
      </c>
      <c r="G17" t="s">
        <v>11</v>
      </c>
      <c r="H17" t="s">
        <v>12</v>
      </c>
      <c r="I17" t="s">
        <v>9</v>
      </c>
    </row>
    <row r="18" spans="1:9" x14ac:dyDescent="0.2">
      <c r="F18" t="s">
        <v>4</v>
      </c>
      <c r="G18" s="8">
        <f>SUMIF(D4:D16,"&lt;&gt;0")/COUNTIF(D4:D16,"&lt;&gt;0")</f>
        <v>49.769230769230766</v>
      </c>
      <c r="H18" s="8" t="e">
        <f>SUMIF(#REF!,"&lt;&gt;0")/COUNTIF(#REF!,"&lt;&gt;0")</f>
        <v>#REF!</v>
      </c>
      <c r="I18">
        <f>SUMIF(E4:E16,"&lt;&gt;0")/COUNTIF(E4:E16,"&lt;&gt;0")</f>
        <v>49.769230769230766</v>
      </c>
    </row>
    <row r="19" spans="1:9" x14ac:dyDescent="0.2">
      <c r="F19" t="s">
        <v>5</v>
      </c>
      <c r="G19" s="8">
        <f>STDEV(D4:D16)</f>
        <v>25.146841478874361</v>
      </c>
      <c r="H19" s="8" t="e">
        <f>STDEV(#REF!)</f>
        <v>#REF!</v>
      </c>
      <c r="I19" s="8">
        <f>STDEV(E4:E16)</f>
        <v>25.146841478874361</v>
      </c>
    </row>
    <row r="20" spans="1:9" x14ac:dyDescent="0.2">
      <c r="F20" t="s">
        <v>6</v>
      </c>
      <c r="G20" s="8">
        <f>MAX(D4:D16)</f>
        <v>92</v>
      </c>
      <c r="H20" s="8" t="e">
        <f>MAX(#REF!)</f>
        <v>#REF!</v>
      </c>
      <c r="I20" s="8">
        <f>MAX(E4:E16)</f>
        <v>92</v>
      </c>
    </row>
    <row r="21" spans="1:9" x14ac:dyDescent="0.2">
      <c r="F21" t="s">
        <v>7</v>
      </c>
      <c r="G21" s="8">
        <f>MIN(D4:D16)</f>
        <v>17</v>
      </c>
      <c r="H21" s="8" t="e">
        <f>MIN(#REF!)</f>
        <v>#REF!</v>
      </c>
      <c r="I21" s="8">
        <f>MIN(E4:E16)</f>
        <v>17</v>
      </c>
    </row>
    <row r="22" spans="1:9" x14ac:dyDescent="0.2">
      <c r="F22">
        <v>1</v>
      </c>
      <c r="G22">
        <f>COUNTIF(D4:D16,"&gt;=70")</f>
        <v>4</v>
      </c>
      <c r="H22" t="e">
        <f>COUNTIF(#REF!,"&gt;=70")</f>
        <v>#REF!</v>
      </c>
      <c r="I22">
        <f>COUNTIF(E4:E16,"&gt;=70")</f>
        <v>4</v>
      </c>
    </row>
    <row r="23" spans="1:9" x14ac:dyDescent="0.2">
      <c r="F23">
        <v>2.1</v>
      </c>
      <c r="G23" s="8">
        <f>COUNTIF(D4:D16,"&gt;=60")-COUNTIF(D4:D16,"&gt;=69")</f>
        <v>2</v>
      </c>
      <c r="H23" s="8" t="e">
        <f>COUNTIF(#REF!,"&gt;=60")-COUNTIF(#REF!,"&gt;=69")</f>
        <v>#REF!</v>
      </c>
      <c r="I23" s="8">
        <f>COUNTIF(E4:E16,"&gt;=60")-COUNTIF(E4:E16,"&gt;=69")</f>
        <v>2</v>
      </c>
    </row>
    <row r="24" spans="1:9" x14ac:dyDescent="0.2">
      <c r="F24">
        <v>2.2000000000000002</v>
      </c>
      <c r="G24" s="8">
        <f>COUNTIF(D4:D16,"&gt;=50")-COUNTIF(D4:D16,"&gt;=60")</f>
        <v>2</v>
      </c>
      <c r="H24" s="8" t="e">
        <f>COUNTIF(#REF!,"&gt;=50")-COUNTIF(#REF!,"&gt;=60")</f>
        <v>#REF!</v>
      </c>
      <c r="I24" s="8">
        <f>COUNTIF(E4:E16,"&gt;=50")-COUNTIF(E4:E16,"&gt;=60")</f>
        <v>2</v>
      </c>
    </row>
    <row r="25" spans="1:9" x14ac:dyDescent="0.2">
      <c r="F25">
        <v>3</v>
      </c>
      <c r="G25" s="8">
        <f>COUNTIF(D4:D16,"&gt;=40")-COUNTIF(D4:D16,"&gt;=50")</f>
        <v>0</v>
      </c>
      <c r="H25" s="8" t="e">
        <f>COUNTIF(#REF!,"&gt;=40")-COUNTIF(#REF!,"&gt;=50")</f>
        <v>#REF!</v>
      </c>
      <c r="I25" s="8">
        <f>COUNTIF(E4:E16,"&gt;=40")-COUNTIF(E4:E16,"&gt;=50")</f>
        <v>0</v>
      </c>
    </row>
    <row r="26" spans="1:9" x14ac:dyDescent="0.2">
      <c r="F26" t="s">
        <v>8</v>
      </c>
      <c r="G26">
        <f>COUNTIF(D4:D16,"&lt;40")</f>
        <v>3</v>
      </c>
      <c r="H26" t="e">
        <f>COUNTIF(#REF!,"&lt;40")</f>
        <v>#REF!</v>
      </c>
      <c r="I26">
        <f>COUNTIF(E4:E16,"&lt;40")</f>
        <v>3</v>
      </c>
    </row>
  </sheetData>
  <sortState xmlns:xlrd2="http://schemas.microsoft.com/office/spreadsheetml/2017/richdata2" ref="A4:E14">
    <sortCondition ref="A4:A14"/>
  </sortState>
  <hyperlinks>
    <hyperlink ref="C6" r:id="rId1" xr:uid="{540DADB2-B40E-4C2B-BE38-1CD2B89DCFCE}"/>
    <hyperlink ref="C9" r:id="rId2" xr:uid="{61679DCD-FD77-4E06-8AC8-886536152C30}"/>
    <hyperlink ref="C5" r:id="rId3" xr:uid="{3860BB4F-5EDC-4702-8DE5-613D1E938BBC}"/>
    <hyperlink ref="C7" r:id="rId4" xr:uid="{86B7DE52-542A-4204-BB35-DD00962019AB}"/>
    <hyperlink ref="C14" r:id="rId5" xr:uid="{11148E76-C629-4A96-800B-2C9246AA777A}"/>
    <hyperlink ref="C4" r:id="rId6" xr:uid="{EDEE03FB-45E4-4415-A72B-513CA503579A}"/>
    <hyperlink ref="C12" r:id="rId7" xr:uid="{C9BAD250-2C49-4D81-9437-84229AF08922}"/>
    <hyperlink ref="C13" r:id="rId8" xr:uid="{64B1AAEC-4ACA-4E51-AC69-AFD8DACFAFA9}"/>
    <hyperlink ref="C11" r:id="rId9" xr:uid="{BDE5471B-39AF-4411-A8B5-0EE5ECB478E8}"/>
    <hyperlink ref="C8" r:id="rId10" xr:uid="{34D9A412-7468-4CD0-A575-9B6C24D2C4F7}"/>
  </hyperlinks>
  <pageMargins left="0.70866141732283472" right="0.70866141732283472" top="0.94488188976377963" bottom="0.74803149606299213" header="0.19685039370078741" footer="0.31496062992125984"/>
  <pageSetup paperSize="9" orientation="landscape" r:id="rId11"/>
  <headerFooter>
    <oddHeader xml:space="preserve">&amp;CSecurity Analysis, Techniques and Procedures
MSc Computer Networks and
 Cyber Security
ACCA7030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</vt:i4>
      </vt:variant>
    </vt:vector>
  </HeadingPairs>
  <TitlesOfParts>
    <vt:vector size="6" baseType="lpstr">
      <vt:lpstr>Sheet1</vt:lpstr>
      <vt:lpstr>Sheet2</vt:lpstr>
      <vt:lpstr>Sheet3</vt:lpstr>
      <vt:lpstr>Sheet1!ExternalData_1</vt:lpstr>
      <vt:lpstr>Sheet1!Print_Area</vt:lpstr>
      <vt:lpstr>Sheet1!Print_Titles</vt:lpstr>
    </vt:vector>
  </TitlesOfParts>
  <Company>Coventry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aa9735</dc:creator>
  <cp:lastModifiedBy>Carlene Campbell</cp:lastModifiedBy>
  <cp:lastPrinted>2013-05-30T08:16:10Z</cp:lastPrinted>
  <dcterms:created xsi:type="dcterms:W3CDTF">2011-10-03T16:29:17Z</dcterms:created>
  <dcterms:modified xsi:type="dcterms:W3CDTF">2022-04-12T13:23:44Z</dcterms:modified>
</cp:coreProperties>
</file>