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D4AFDC55-761E-4186-B783-35720E1D23A0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1" i="2" l="1"/>
  <c r="E66" i="1" l="1"/>
  <c r="B66" i="1"/>
  <c r="D29" i="2" l="1"/>
  <c r="E29" i="2" s="1"/>
  <c r="F29" i="2" s="1"/>
  <c r="G29" i="2" s="1"/>
  <c r="H29" i="2" s="1"/>
  <c r="H30" i="2" s="1"/>
  <c r="C29" i="2"/>
  <c r="C30" i="2" s="1"/>
  <c r="H28" i="2"/>
  <c r="G28" i="2"/>
  <c r="F28" i="2"/>
  <c r="F30" i="2" s="1"/>
  <c r="E28" i="2"/>
  <c r="E30" i="2" s="1"/>
  <c r="D28" i="2"/>
  <c r="D30" i="2" s="1"/>
  <c r="D24" i="2"/>
  <c r="D25" i="2" s="1"/>
  <c r="C21" i="2"/>
  <c r="H24" i="2"/>
  <c r="H32" i="2" s="1"/>
  <c r="G24" i="2"/>
  <c r="F24" i="2"/>
  <c r="E24" i="2"/>
  <c r="B12" i="2"/>
  <c r="C24" i="2" s="1"/>
  <c r="I80" i="1"/>
  <c r="G80" i="1"/>
  <c r="K80" i="1" s="1"/>
  <c r="H79" i="1"/>
  <c r="K79" i="1" s="1"/>
  <c r="H76" i="1"/>
  <c r="K76" i="1" s="1"/>
  <c r="I75" i="1"/>
  <c r="G75" i="1"/>
  <c r="G72" i="1"/>
  <c r="G71" i="1"/>
  <c r="I51" i="1"/>
  <c r="G51" i="1"/>
  <c r="H50" i="1"/>
  <c r="L50" i="1" s="1"/>
  <c r="I48" i="1"/>
  <c r="G48" i="1"/>
  <c r="G45" i="1"/>
  <c r="L45" i="1" s="1"/>
  <c r="I44" i="1"/>
  <c r="G44" i="1"/>
  <c r="G42" i="1"/>
  <c r="L42" i="1" s="1"/>
  <c r="I41" i="1"/>
  <c r="G41" i="1"/>
  <c r="G39" i="1"/>
  <c r="G36" i="1"/>
  <c r="E32" i="1"/>
  <c r="B32" i="1"/>
  <c r="B10" i="1"/>
  <c r="C32" i="2" l="1"/>
  <c r="C34" i="2" s="1"/>
  <c r="D21" i="2" s="1"/>
  <c r="C25" i="2"/>
  <c r="L48" i="1"/>
  <c r="M71" i="1"/>
  <c r="K75" i="1"/>
  <c r="M75" i="1" s="1"/>
  <c r="L44" i="1"/>
  <c r="N44" i="1" s="1"/>
  <c r="L41" i="1"/>
  <c r="N41" i="1" s="1"/>
  <c r="L51" i="1"/>
  <c r="N50" i="1" s="1"/>
  <c r="G30" i="2"/>
  <c r="M30" i="2" s="1"/>
  <c r="F32" i="1"/>
  <c r="G32" i="1" s="1"/>
  <c r="M79" i="1"/>
  <c r="E32" i="2"/>
  <c r="E25" i="2"/>
  <c r="F32" i="2"/>
  <c r="F25" i="2"/>
  <c r="M25" i="2" s="1"/>
  <c r="G32" i="2"/>
  <c r="G25" i="2"/>
  <c r="D32" i="2"/>
  <c r="H25" i="2"/>
  <c r="H47" i="1"/>
  <c r="L47" i="1" s="1"/>
  <c r="N47" i="1" s="1"/>
  <c r="D12" i="1"/>
  <c r="D34" i="2" l="1"/>
  <c r="E21" i="2"/>
  <c r="E34" i="2" s="1"/>
  <c r="M32" i="2"/>
  <c r="M34" i="2" s="1"/>
  <c r="G35" i="1"/>
  <c r="I35" i="1" s="1"/>
  <c r="D14" i="1"/>
  <c r="F21" i="2" l="1"/>
  <c r="G21" i="2" s="1"/>
  <c r="F34" i="2"/>
  <c r="D31" i="1"/>
  <c r="G31" i="1" s="1"/>
  <c r="I31" i="1" s="1"/>
  <c r="G38" i="1"/>
  <c r="I38" i="1" s="1"/>
  <c r="G34" i="2" l="1"/>
  <c r="H21" i="2"/>
  <c r="H34" i="2" s="1"/>
</calcChain>
</file>

<file path=xl/sharedStrings.xml><?xml version="1.0" encoding="utf-8"?>
<sst xmlns="http://schemas.openxmlformats.org/spreadsheetml/2006/main" count="177" uniqueCount="105">
  <si>
    <t>(i) The information below is from John Perry, a sole trader.</t>
  </si>
  <si>
    <t>£</t>
  </si>
  <si>
    <t>Sales</t>
  </si>
  <si>
    <t>Less Cost of Sales</t>
  </si>
  <si>
    <t>Return on capital employed</t>
  </si>
  <si>
    <t>Opening Stock</t>
  </si>
  <si>
    <t>Add Purchases</t>
  </si>
  <si>
    <t>Gross profit ratio</t>
  </si>
  <si>
    <t>Less closing stock</t>
  </si>
  <si>
    <t>Net profit ratio</t>
  </si>
  <si>
    <t>Gross Profit</t>
  </si>
  <si>
    <t>Less Expenses</t>
  </si>
  <si>
    <t>Debtors collection period</t>
  </si>
  <si>
    <t>Net Profit</t>
  </si>
  <si>
    <t>Creditors collection period</t>
  </si>
  <si>
    <t>Other Information</t>
  </si>
  <si>
    <t>31.12.2018</t>
  </si>
  <si>
    <t>31.12.2019</t>
  </si>
  <si>
    <t>Stock turnover ratio</t>
  </si>
  <si>
    <t>Total assets</t>
  </si>
  <si>
    <t>Closing capital</t>
  </si>
  <si>
    <t>Asset turnover ratio</t>
  </si>
  <si>
    <t>Debtors</t>
  </si>
  <si>
    <t>Creditors</t>
  </si>
  <si>
    <t>Current ratio</t>
  </si>
  <si>
    <t>Note:  All of John Perry's sales and purchases are on credit.</t>
  </si>
  <si>
    <t>Quick ratio</t>
  </si>
  <si>
    <t>Required:</t>
  </si>
  <si>
    <t>Gearing ratio</t>
  </si>
  <si>
    <t>Calculate the following profitability and efficiency ratios:</t>
  </si>
  <si>
    <t>(a)Return on capital employed</t>
  </si>
  <si>
    <t>=</t>
  </si>
  <si>
    <t>Net profit*</t>
  </si>
  <si>
    <t>*For sale traders, tax is not issue.</t>
  </si>
  <si>
    <t>Capital employed**</t>
  </si>
  <si>
    <t>**We take average for year.</t>
  </si>
  <si>
    <t>+</t>
  </si>
  <si>
    <t>(b)Gross profit ratio</t>
  </si>
  <si>
    <t>Gross profit</t>
  </si>
  <si>
    <t>(c)Net profit ratio</t>
  </si>
  <si>
    <t>(d)Debtors collection period</t>
  </si>
  <si>
    <t>Average debtors</t>
  </si>
  <si>
    <t>days</t>
  </si>
  <si>
    <t>Credit sales per day</t>
  </si>
  <si>
    <t>/</t>
  </si>
  <si>
    <t>(e)Creditors collection period</t>
  </si>
  <si>
    <t>Average creditors</t>
  </si>
  <si>
    <t>Credit purchases per day</t>
  </si>
  <si>
    <t>(f)Stock turnover ratio</t>
  </si>
  <si>
    <t>Cost of sales</t>
  </si>
  <si>
    <t>times</t>
  </si>
  <si>
    <t>Average stock</t>
  </si>
  <si>
    <t>(g)Asset turnover ratio</t>
  </si>
  <si>
    <t>Average total assets</t>
  </si>
  <si>
    <t>(ii) The following extracts are from Henry Hughes' balance sheet as at 31 March 2019.</t>
  </si>
  <si>
    <t>Current Assets</t>
  </si>
  <si>
    <t>Current Liabilities</t>
  </si>
  <si>
    <t>Stock</t>
  </si>
  <si>
    <t>Cash</t>
  </si>
  <si>
    <t>Long-term Liabilities</t>
  </si>
  <si>
    <t>Borrowing</t>
  </si>
  <si>
    <t>net Assets</t>
  </si>
  <si>
    <t>net Liabilities</t>
  </si>
  <si>
    <t xml:space="preserve">Total </t>
  </si>
  <si>
    <t>(a) Current ratio</t>
  </si>
  <si>
    <t>Current assets</t>
  </si>
  <si>
    <t>Current liabilities</t>
  </si>
  <si>
    <t>(b) Quick ratio</t>
  </si>
  <si>
    <t>Current assets - stock</t>
  </si>
  <si>
    <t>-</t>
  </si>
  <si>
    <t>(c) Gearing ratio</t>
  </si>
  <si>
    <t>Long-term borrowings</t>
  </si>
  <si>
    <t>Total long-term capital</t>
  </si>
  <si>
    <t>*Note, total assets are equivalent to shareholders' funds.</t>
  </si>
  <si>
    <t xml:space="preserve">Jill Low starts her clothing business on 1 January with £5,000 in the bank.  </t>
  </si>
  <si>
    <t>Opening cash</t>
  </si>
  <si>
    <t>Her plans for the the first six months are as follows:</t>
  </si>
  <si>
    <t>(a) Payments for goods  (payment made one month after purchase):</t>
  </si>
  <si>
    <t>January</t>
  </si>
  <si>
    <t>February</t>
  </si>
  <si>
    <t>March</t>
  </si>
  <si>
    <t>April</t>
  </si>
  <si>
    <t>May</t>
  </si>
  <si>
    <t>June</t>
  </si>
  <si>
    <t>(b) All sales are cash sales:</t>
  </si>
  <si>
    <t>(c) Expenses will be £10,000 in January and will rise by 2.5% per month.  They will be paid in the month incurred.</t>
  </si>
  <si>
    <t>Jill Low Logistics</t>
  </si>
  <si>
    <t>Cash Budget for Six Months Ending June</t>
  </si>
  <si>
    <t>Total</t>
  </si>
  <si>
    <t>a</t>
  </si>
  <si>
    <t>Add receipts</t>
  </si>
  <si>
    <t>b</t>
  </si>
  <si>
    <t>Total receipts</t>
  </si>
  <si>
    <t>Less payments</t>
  </si>
  <si>
    <t>Goods</t>
  </si>
  <si>
    <t>Expenses</t>
  </si>
  <si>
    <t>c</t>
  </si>
  <si>
    <t>Total payments</t>
  </si>
  <si>
    <t>Cash flow</t>
  </si>
  <si>
    <t>d</t>
  </si>
  <si>
    <t>Cashflow</t>
  </si>
  <si>
    <t>(b-c)</t>
  </si>
  <si>
    <t>Closing cash</t>
  </si>
  <si>
    <t>(a+d)</t>
  </si>
  <si>
    <t xml:space="preserve">Note to determine opening cash: closing cash for previous month become opening cash for another one after seles less expenses.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</si>
</sst>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£&quot;#,##0;[Red]\-&quot;£&quot;#,##0"/>
    <numFmt numFmtId="164" formatCode="0.0%"/>
    <numFmt numFmtId="165" formatCode="&quot;/&quot;0"/>
    <numFmt numFmtId="166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3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right"/>
    </xf>
    <xf numFmtId="3" fontId="0" fillId="0" borderId="1" xfId="0" applyNumberFormat="1" applyFont="1" applyBorder="1" applyAlignment="1">
      <alignment horizontal="right"/>
    </xf>
    <xf numFmtId="3" fontId="0" fillId="0" borderId="0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0" borderId="0" xfId="0" applyNumberFormat="1" applyBorder="1" applyAlignment="1">
      <alignment horizontal="right"/>
    </xf>
    <xf numFmtId="3" fontId="0" fillId="0" borderId="1" xfId="0" applyNumberFormat="1" applyBorder="1"/>
    <xf numFmtId="3" fontId="0" fillId="0" borderId="2" xfId="0" applyNumberFormat="1" applyBorder="1"/>
    <xf numFmtId="0" fontId="0" fillId="0" borderId="0" xfId="0" applyFont="1"/>
    <xf numFmtId="0" fontId="0" fillId="0" borderId="0" xfId="0" applyAlignment="1">
      <alignment horizontal="right"/>
    </xf>
    <xf numFmtId="0" fontId="3" fillId="0" borderId="0" xfId="0" applyFont="1" applyBorder="1" applyAlignment="1"/>
    <xf numFmtId="0" fontId="0" fillId="0" borderId="0" xfId="0" applyAlignment="1"/>
    <xf numFmtId="0" fontId="0" fillId="0" borderId="1" xfId="0" applyBorder="1"/>
    <xf numFmtId="3" fontId="0" fillId="0" borderId="1" xfId="0" applyNumberFormat="1" applyFont="1" applyBorder="1" applyAlignment="1"/>
    <xf numFmtId="0" fontId="0" fillId="0" borderId="1" xfId="0" applyBorder="1" applyAlignment="1"/>
    <xf numFmtId="0" fontId="0" fillId="0" borderId="0" xfId="0" applyBorder="1"/>
    <xf numFmtId="164" fontId="0" fillId="0" borderId="0" xfId="0" applyNumberFormat="1"/>
    <xf numFmtId="0" fontId="0" fillId="0" borderId="0" xfId="0" quotePrefix="1" applyAlignment="1">
      <alignment horizontal="center"/>
    </xf>
    <xf numFmtId="3" fontId="0" fillId="0" borderId="0" xfId="0" applyNumberFormat="1" applyAlignment="1"/>
    <xf numFmtId="3" fontId="0" fillId="0" borderId="1" xfId="0" quotePrefix="1" applyNumberFormat="1" applyBorder="1"/>
    <xf numFmtId="0" fontId="3" fillId="0" borderId="0" xfId="0" applyFont="1"/>
    <xf numFmtId="0" fontId="0" fillId="0" borderId="1" xfId="0" quotePrefix="1" applyBorder="1" applyAlignment="1">
      <alignment horizontal="center"/>
    </xf>
    <xf numFmtId="165" fontId="0" fillId="0" borderId="1" xfId="0" quotePrefix="1" applyNumberFormat="1" applyBorder="1"/>
    <xf numFmtId="1" fontId="0" fillId="0" borderId="0" xfId="0" applyNumberFormat="1"/>
    <xf numFmtId="0" fontId="4" fillId="0" borderId="0" xfId="0" applyFont="1" applyAlignment="1">
      <alignment horizontal="center"/>
    </xf>
    <xf numFmtId="165" fontId="0" fillId="0" borderId="1" xfId="0" applyNumberFormat="1" applyBorder="1"/>
    <xf numFmtId="166" fontId="0" fillId="0" borderId="0" xfId="0" applyNumberFormat="1"/>
    <xf numFmtId="165" fontId="0" fillId="0" borderId="0" xfId="0" applyNumberForma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7" fillId="0" borderId="0" xfId="0" applyFont="1"/>
    <xf numFmtId="4" fontId="0" fillId="0" borderId="0" xfId="0" applyNumberFormat="1"/>
    <xf numFmtId="0" fontId="0" fillId="0" borderId="0" xfId="0" applyFill="1" applyBorder="1"/>
    <xf numFmtId="38" fontId="0" fillId="0" borderId="0" xfId="0" applyNumberFormat="1"/>
    <xf numFmtId="0" fontId="5" fillId="0" borderId="0" xfId="0" applyFont="1" applyAlignment="1">
      <alignment horizontal="left"/>
    </xf>
    <xf numFmtId="6" fontId="5" fillId="0" borderId="0" xfId="0" applyNumberFormat="1" applyFont="1" applyAlignment="1">
      <alignment horizontal="left"/>
    </xf>
    <xf numFmtId="6" fontId="5" fillId="0" borderId="0" xfId="0" applyNumberFormat="1" applyFont="1"/>
    <xf numFmtId="0" fontId="6" fillId="0" borderId="0" xfId="0" applyFont="1" applyAlignment="1">
      <alignment horizontal="center"/>
    </xf>
    <xf numFmtId="38" fontId="8" fillId="0" borderId="0" xfId="0" applyNumberFormat="1" applyFont="1"/>
    <xf numFmtId="38" fontId="5" fillId="0" borderId="0" xfId="0" applyNumberFormat="1" applyFont="1"/>
    <xf numFmtId="38" fontId="8" fillId="0" borderId="0" xfId="0" applyNumberFormat="1" applyFont="1" applyBorder="1"/>
    <xf numFmtId="38" fontId="5" fillId="0" borderId="0" xfId="0" applyNumberFormat="1" applyFont="1" applyBorder="1"/>
    <xf numFmtId="3" fontId="5" fillId="0" borderId="2" xfId="0" applyNumberFormat="1" applyFont="1" applyBorder="1"/>
    <xf numFmtId="164" fontId="5" fillId="0" borderId="0" xfId="0" applyNumberFormat="1" applyFont="1"/>
    <xf numFmtId="0" fontId="1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323850</xdr:colOff>
      <xdr:row>6</xdr:row>
      <xdr:rowOff>9525</xdr:rowOff>
    </xdr:from>
    <xdr:ext cx="1172244" cy="35080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 txBox="1"/>
          </xdr:nvSpPr>
          <xdr:spPr>
            <a:xfrm>
              <a:off x="12487275" y="4981575"/>
              <a:ext cx="1172244" cy="3508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𝑁𝑒𝑡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𝑃𝑟𝑜𝑓𝑖𝑡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𝐶𝑎𝑝𝑖𝑡𝑎𝑙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𝐸𝑚𝑝𝑙𝑜𝑦𝑒𝑑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 txBox="1"/>
          </xdr:nvSpPr>
          <xdr:spPr>
            <a:xfrm>
              <a:off x="12487275" y="4981575"/>
              <a:ext cx="1172244" cy="3508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𝑁𝑒𝑡 𝑃𝑟𝑜𝑓𝑖𝑡)/(𝐶𝑎𝑝𝑖𝑡𝑎𝑙 𝐸𝑚𝑝𝑙𝑜𝑦𝑒𝑑)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495300</xdr:colOff>
      <xdr:row>8</xdr:row>
      <xdr:rowOff>9525</xdr:rowOff>
    </xdr:from>
    <xdr:ext cx="838242" cy="32194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2658725" y="5362575"/>
              <a:ext cx="838242" cy="3219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𝐺𝑟𝑜𝑠𝑠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𝑃𝑟𝑜𝑓𝑖𝑡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𝑆𝑎𝑙𝑒𝑠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2658725" y="5362575"/>
              <a:ext cx="838242" cy="3219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𝐺𝑟𝑜𝑠𝑠 𝑃𝑟𝑜𝑓𝑖𝑡)/(𝑆𝑎𝑙𝑒𝑠 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533400</xdr:colOff>
      <xdr:row>10</xdr:row>
      <xdr:rowOff>9525</xdr:rowOff>
    </xdr:from>
    <xdr:ext cx="706347" cy="32194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 txBox="1"/>
          </xdr:nvSpPr>
          <xdr:spPr>
            <a:xfrm>
              <a:off x="12696825" y="5743575"/>
              <a:ext cx="706347" cy="3219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𝑁𝑒𝑡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𝑃𝑟𝑜𝑓𝑖𝑡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𝑆𝑎𝑙𝑒𝑠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 txBox="1"/>
          </xdr:nvSpPr>
          <xdr:spPr>
            <a:xfrm>
              <a:off x="12696825" y="5743575"/>
              <a:ext cx="706347" cy="3219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𝑁𝑒𝑡 𝑃𝑟𝑜𝑓𝑖𝑡)/(𝑆𝑎𝑙𝑒𝑠 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12</xdr:row>
      <xdr:rowOff>9525</xdr:rowOff>
    </xdr:from>
    <xdr:ext cx="1318566" cy="3503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12382500" y="6124575"/>
              <a:ext cx="1318566" cy="3503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𝐴𝑣𝑒𝑟𝑎𝑔𝑒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𝑑𝑒𝑏𝑡𝑜𝑟𝑠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𝐶𝑟𝑒𝑑𝑖𝑡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𝑠𝑎𝑙𝑒𝑠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𝑝𝑒𝑟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𝑑𝑎𝑦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12382500" y="6124575"/>
              <a:ext cx="1318566" cy="3503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𝐴𝑣𝑒𝑟𝑎𝑔𝑒 𝑑𝑒𝑏𝑡𝑜𝑟𝑠)/(𝐶𝑟𝑒𝑑𝑖𝑡 𝑠𝑎𝑙𝑒𝑠 𝑝𝑒𝑟 𝑑𝑎𝑦)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14</xdr:row>
      <xdr:rowOff>9525</xdr:rowOff>
    </xdr:from>
    <xdr:ext cx="1708929" cy="3503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12382500" y="6505575"/>
              <a:ext cx="1708929" cy="3503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𝐴𝑣𝑒𝑟𝑎𝑔𝑒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𝑐𝑟𝑒𝑑𝑖𝑡𝑜𝑟𝑠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𝐶𝑟𝑒𝑑𝑖𝑡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𝑝𝑢𝑟𝑐h𝑎𝑠𝑒𝑠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𝑝𝑒𝑟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𝑑𝑎𝑦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12382500" y="6505575"/>
              <a:ext cx="1708929" cy="3503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𝐴𝑣𝑒𝑟𝑎𝑔𝑒 𝑐𝑟𝑒𝑑𝑖𝑡𝑜𝑟𝑠)/(𝐶𝑟𝑒𝑑𝑖𝑡 𝑝𝑢𝑟𝑐ℎ𝑎𝑠𝑒𝑠 𝑝𝑒𝑟 𝑑𝑎𝑦)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16</xdr:row>
      <xdr:rowOff>9525</xdr:rowOff>
    </xdr:from>
    <xdr:ext cx="946733" cy="3515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/>
          </xdr:nvSpPr>
          <xdr:spPr>
            <a:xfrm>
              <a:off x="12382500" y="6886575"/>
              <a:ext cx="946733" cy="3515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𝐶𝑜𝑠𝑡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𝑜𝑓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𝑠𝑎𝑙𝑒𝑠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𝐴𝑣𝑒𝑟𝑎𝑔𝑒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𝑠𝑡𝑜𝑐𝑘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/>
          </xdr:nvSpPr>
          <xdr:spPr>
            <a:xfrm>
              <a:off x="12382500" y="6886575"/>
              <a:ext cx="946733" cy="3515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𝐶𝑜𝑠𝑡 𝑜𝑓 𝑠𝑎𝑙𝑒𝑠)/(𝐴𝑣𝑒𝑟𝑎𝑔𝑒 𝑠𝑡𝑜𝑐𝑘)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18</xdr:row>
      <xdr:rowOff>9525</xdr:rowOff>
    </xdr:from>
    <xdr:ext cx="1351652" cy="3515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 txBox="1"/>
          </xdr:nvSpPr>
          <xdr:spPr>
            <a:xfrm>
              <a:off x="12382500" y="7267575"/>
              <a:ext cx="1351652" cy="3515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𝑆𝑎𝑙𝑒𝑠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𝐴𝑣𝑒𝑟𝑎𝑔𝑒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𝑡𝑜𝑡𝑎𝑙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𝑎𝑠𝑠𝑒𝑡𝑠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 txBox="1"/>
          </xdr:nvSpPr>
          <xdr:spPr>
            <a:xfrm>
              <a:off x="12382500" y="7267575"/>
              <a:ext cx="1351652" cy="3515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𝑆𝑎𝑙𝑒𝑠/(𝐴𝑣𝑒𝑟𝑎𝑔𝑒 𝑡𝑜𝑡𝑎𝑙 𝑎𝑠𝑠𝑒𝑡𝑠)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20</xdr:row>
      <xdr:rowOff>9525</xdr:rowOff>
    </xdr:from>
    <xdr:ext cx="1188339" cy="31803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12382500" y="7648575"/>
              <a:ext cx="1188339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𝐶𝑢𝑟𝑟𝑒𝑛𝑡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𝑎𝑠𝑠𝑒𝑡𝑠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𝐶𝑢𝑟𝑟𝑒𝑛𝑡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𝑙𝑖𝑎𝑏𝑖𝑙𝑖𝑡𝑖𝑒𝑠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12382500" y="7648575"/>
              <a:ext cx="1188339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𝐶𝑢𝑟𝑟𝑒𝑛𝑡 𝑎𝑠𝑠𝑒𝑡𝑠)/(𝐶𝑢𝑟𝑟𝑒𝑛𝑡 𝑙𝑖𝑎𝑏𝑖𝑙𝑖𝑡𝑖𝑒𝑠)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22</xdr:row>
      <xdr:rowOff>9525</xdr:rowOff>
    </xdr:from>
    <xdr:ext cx="1772345" cy="32143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/>
          </xdr:nvSpPr>
          <xdr:spPr>
            <a:xfrm>
              <a:off x="12382500" y="8029575"/>
              <a:ext cx="1772345" cy="3214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𝐶𝑢𝑟𝑟𝑒𝑛𝑡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𝑎𝑠𝑠𝑒𝑡𝑠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𝑚𝑖𝑛𝑢𝑠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𝑠𝑡𝑜𝑐𝑘</m:t>
                        </m:r>
                      </m:num>
                      <m:den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𝐶𝑢𝑟𝑟𝑒𝑛𝑡</m:t>
                        </m:r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 </m:t>
                        </m:r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𝑙𝑖𝑎𝑏𝑖𝑙𝑖𝑡𝑖𝑒𝑠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/>
          </xdr:nvSpPr>
          <xdr:spPr>
            <a:xfrm>
              <a:off x="12382500" y="8029575"/>
              <a:ext cx="1772345" cy="3214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𝐶𝑢𝑟𝑟𝑒𝑛𝑡 𝑎𝑠𝑠𝑒𝑡𝑠 𝑚𝑖𝑛𝑢𝑠 𝑠𝑡𝑜𝑐𝑘)/(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𝐶𝑢𝑟𝑟𝑒𝑛𝑡 𝑙𝑖𝑎𝑏𝑖𝑙𝑖𝑡𝑖𝑒𝑠)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24</xdr:row>
      <xdr:rowOff>9525</xdr:rowOff>
    </xdr:from>
    <xdr:ext cx="1520288" cy="35105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/>
          </xdr:nvSpPr>
          <xdr:spPr>
            <a:xfrm>
              <a:off x="12382500" y="8410575"/>
              <a:ext cx="1520288" cy="3510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𝐿𝑜𝑛𝑔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𝑡𝑒𝑟𝑚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𝑏𝑜𝑟𝑟𝑜𝑤𝑖𝑛𝑔𝑠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𝑇𝑜𝑡𝑎𝑙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𝑙𝑜𝑛𝑔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𝑡𝑒𝑟𝑚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𝑐𝑎𝑝𝑖𝑡𝑎𝑙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/>
          </xdr:nvSpPr>
          <xdr:spPr>
            <a:xfrm>
              <a:off x="12382500" y="8410575"/>
              <a:ext cx="1520288" cy="3510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𝐿𝑜𝑛𝑔 𝑡𝑒𝑟𝑚 𝑏𝑜𝑟𝑟𝑜𝑤𝑖𝑛𝑔𝑠)/(𝑇𝑜𝑡𝑎𝑙 𝑙𝑜𝑛𝑔 𝑡𝑒𝑟𝑚 𝑐𝑎𝑝𝑖𝑡𝑎𝑙)</a:t>
              </a:r>
              <a:endParaRPr lang="en-GB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82"/>
  <sheetViews>
    <sheetView topLeftCell="A57" workbookViewId="0">
      <selection activeCell="A57" sqref="A57"/>
    </sheetView>
  </sheetViews>
  <sheetFormatPr defaultRowHeight="15" x14ac:dyDescent="0.25"/>
  <cols>
    <col min="1" max="1" width="25.85546875" customWidth="1"/>
    <col min="4" max="4" width="20.7109375" customWidth="1"/>
    <col min="16" max="16" width="24.7109375" customWidth="1"/>
    <col min="17" max="17" width="29.5703125" customWidth="1"/>
    <col min="18" max="18" width="28.85546875" customWidth="1"/>
  </cols>
  <sheetData>
    <row r="2" spans="1:18" x14ac:dyDescent="0.25">
      <c r="A2" s="1" t="s">
        <v>0</v>
      </c>
    </row>
    <row r="4" spans="1:18" x14ac:dyDescent="0.25">
      <c r="B4" s="2"/>
      <c r="C4" s="2"/>
      <c r="D4" s="2"/>
      <c r="E4" s="2"/>
    </row>
    <row r="5" spans="1:18" x14ac:dyDescent="0.25">
      <c r="B5" s="3" t="s">
        <v>1</v>
      </c>
      <c r="C5" s="3"/>
      <c r="D5" s="3" t="s">
        <v>1</v>
      </c>
    </row>
    <row r="6" spans="1:18" x14ac:dyDescent="0.25">
      <c r="A6" t="s">
        <v>2</v>
      </c>
      <c r="B6" s="2"/>
      <c r="C6" s="2"/>
      <c r="D6" s="2">
        <v>12500</v>
      </c>
    </row>
    <row r="7" spans="1:18" x14ac:dyDescent="0.25">
      <c r="A7" s="4" t="s">
        <v>3</v>
      </c>
      <c r="B7" s="2"/>
      <c r="C7" s="2"/>
      <c r="D7" s="2"/>
      <c r="Q7" s="50" t="s">
        <v>4</v>
      </c>
      <c r="R7" s="51"/>
    </row>
    <row r="8" spans="1:18" x14ac:dyDescent="0.25">
      <c r="A8" t="s">
        <v>5</v>
      </c>
      <c r="B8" s="5">
        <v>4000</v>
      </c>
      <c r="C8" s="5"/>
      <c r="D8" s="2"/>
      <c r="Q8" s="50"/>
      <c r="R8" s="52"/>
    </row>
    <row r="9" spans="1:18" x14ac:dyDescent="0.25">
      <c r="A9" t="s">
        <v>6</v>
      </c>
      <c r="B9" s="6">
        <v>3000</v>
      </c>
      <c r="C9" s="7"/>
      <c r="D9" s="2"/>
      <c r="Q9" s="50" t="s">
        <v>7</v>
      </c>
      <c r="R9" s="53"/>
    </row>
    <row r="10" spans="1:18" x14ac:dyDescent="0.25">
      <c r="B10" s="5">
        <f>SUM(B8:B9)</f>
        <v>7000</v>
      </c>
      <c r="C10" s="5"/>
      <c r="D10" s="2"/>
      <c r="Q10" s="50"/>
      <c r="R10" s="53"/>
    </row>
    <row r="11" spans="1:18" x14ac:dyDescent="0.25">
      <c r="A11" t="s">
        <v>8</v>
      </c>
      <c r="B11" s="8">
        <v>3000</v>
      </c>
      <c r="C11" s="9"/>
      <c r="D11" s="10">
        <v>4300</v>
      </c>
      <c r="Q11" s="50" t="s">
        <v>9</v>
      </c>
      <c r="R11" s="53"/>
    </row>
    <row r="12" spans="1:18" x14ac:dyDescent="0.25">
      <c r="A12" s="4" t="s">
        <v>10</v>
      </c>
      <c r="B12" s="5"/>
      <c r="C12" s="5"/>
      <c r="D12" s="2">
        <f>+D6-D11</f>
        <v>8200</v>
      </c>
      <c r="Q12" s="50"/>
      <c r="R12" s="53"/>
    </row>
    <row r="13" spans="1:18" x14ac:dyDescent="0.25">
      <c r="A13" t="s">
        <v>11</v>
      </c>
      <c r="B13" s="5"/>
      <c r="C13" s="5"/>
      <c r="D13" s="10">
        <v>1250</v>
      </c>
      <c r="Q13" s="50" t="s">
        <v>12</v>
      </c>
      <c r="R13" s="53"/>
    </row>
    <row r="14" spans="1:18" ht="15.75" thickBot="1" x14ac:dyDescent="0.3">
      <c r="A14" s="4" t="s">
        <v>13</v>
      </c>
      <c r="B14" s="5"/>
      <c r="C14" s="5"/>
      <c r="D14" s="11">
        <f>+D12-D13</f>
        <v>6950</v>
      </c>
      <c r="Q14" s="50"/>
      <c r="R14" s="53"/>
    </row>
    <row r="15" spans="1:18" ht="15.75" thickTop="1" x14ac:dyDescent="0.25">
      <c r="A15" s="4"/>
      <c r="B15" s="5"/>
      <c r="C15" s="5"/>
      <c r="D15" s="2"/>
      <c r="Q15" s="50" t="s">
        <v>14</v>
      </c>
      <c r="R15" s="53"/>
    </row>
    <row r="16" spans="1:18" x14ac:dyDescent="0.25">
      <c r="A16" s="12" t="s">
        <v>15</v>
      </c>
      <c r="B16" s="5" t="s">
        <v>16</v>
      </c>
      <c r="C16" s="5"/>
      <c r="D16" s="2" t="s">
        <v>17</v>
      </c>
      <c r="Q16" s="50"/>
      <c r="R16" s="53"/>
    </row>
    <row r="17" spans="1:18" x14ac:dyDescent="0.25">
      <c r="B17" s="13" t="s">
        <v>1</v>
      </c>
      <c r="C17" s="13"/>
      <c r="D17" s="3" t="s">
        <v>1</v>
      </c>
      <c r="Q17" s="50" t="s">
        <v>18</v>
      </c>
      <c r="R17" s="53"/>
    </row>
    <row r="18" spans="1:18" x14ac:dyDescent="0.25">
      <c r="A18" t="s">
        <v>19</v>
      </c>
      <c r="B18" s="5">
        <v>5000</v>
      </c>
      <c r="C18" s="5"/>
      <c r="D18" s="2">
        <v>6000</v>
      </c>
      <c r="Q18" s="50"/>
      <c r="R18" s="53"/>
    </row>
    <row r="19" spans="1:18" x14ac:dyDescent="0.25">
      <c r="A19" t="s">
        <v>20</v>
      </c>
      <c r="B19" s="5">
        <v>5400</v>
      </c>
      <c r="C19" s="5"/>
      <c r="D19" s="2">
        <v>4500</v>
      </c>
      <c r="Q19" s="50" t="s">
        <v>21</v>
      </c>
      <c r="R19" s="53"/>
    </row>
    <row r="20" spans="1:18" x14ac:dyDescent="0.25">
      <c r="A20" t="s">
        <v>22</v>
      </c>
      <c r="B20" s="5">
        <v>1500</v>
      </c>
      <c r="C20" s="5"/>
      <c r="D20" s="2">
        <v>1250</v>
      </c>
      <c r="Q20" s="50"/>
      <c r="R20" s="53"/>
    </row>
    <row r="21" spans="1:18" x14ac:dyDescent="0.25">
      <c r="A21" t="s">
        <v>23</v>
      </c>
      <c r="B21" s="5">
        <v>1500</v>
      </c>
      <c r="C21" s="5"/>
      <c r="D21" s="2">
        <v>1500</v>
      </c>
      <c r="Q21" s="50" t="s">
        <v>24</v>
      </c>
      <c r="R21" s="53"/>
    </row>
    <row r="22" spans="1:18" x14ac:dyDescent="0.25">
      <c r="Q22" s="50"/>
      <c r="R22" s="53"/>
    </row>
    <row r="23" spans="1:18" x14ac:dyDescent="0.25">
      <c r="A23" t="s">
        <v>25</v>
      </c>
      <c r="Q23" s="50" t="s">
        <v>26</v>
      </c>
      <c r="R23" s="53"/>
    </row>
    <row r="24" spans="1:18" x14ac:dyDescent="0.25">
      <c r="Q24" s="50"/>
      <c r="R24" s="53"/>
    </row>
    <row r="25" spans="1:18" x14ac:dyDescent="0.25">
      <c r="A25" s="1" t="s">
        <v>27</v>
      </c>
      <c r="Q25" s="50" t="s">
        <v>28</v>
      </c>
      <c r="R25" s="53"/>
    </row>
    <row r="26" spans="1:18" x14ac:dyDescent="0.25">
      <c r="A26" t="s">
        <v>29</v>
      </c>
      <c r="Q26" s="50"/>
      <c r="R26" s="53"/>
    </row>
    <row r="28" spans="1:18" x14ac:dyDescent="0.25">
      <c r="A28" s="1" t="s">
        <v>30</v>
      </c>
      <c r="B28" s="3" t="s">
        <v>31</v>
      </c>
      <c r="C28" s="3"/>
      <c r="D28" s="14" t="s">
        <v>32</v>
      </c>
      <c r="E28" s="15"/>
      <c r="G28" t="s">
        <v>33</v>
      </c>
    </row>
    <row r="29" spans="1:18" x14ac:dyDescent="0.25">
      <c r="D29" s="15" t="s">
        <v>34</v>
      </c>
      <c r="E29" s="15"/>
      <c r="G29" t="s">
        <v>35</v>
      </c>
    </row>
    <row r="30" spans="1:18" x14ac:dyDescent="0.25">
      <c r="D30" s="15"/>
      <c r="E30" s="15"/>
    </row>
    <row r="31" spans="1:18" x14ac:dyDescent="0.25">
      <c r="B31" s="16"/>
      <c r="C31" s="16"/>
      <c r="D31" s="17">
        <f>+D14</f>
        <v>6950</v>
      </c>
      <c r="E31" s="18"/>
      <c r="F31" s="19"/>
      <c r="G31" s="10">
        <f>+D31</f>
        <v>6950</v>
      </c>
      <c r="H31" s="3" t="s">
        <v>31</v>
      </c>
      <c r="I31" s="20">
        <f>+G31/G32</f>
        <v>1.404040404040404</v>
      </c>
    </row>
    <row r="32" spans="1:18" x14ac:dyDescent="0.25">
      <c r="B32" s="2">
        <f>+B19</f>
        <v>5400</v>
      </c>
      <c r="C32" s="2"/>
      <c r="D32" s="21" t="s">
        <v>36</v>
      </c>
      <c r="E32" s="22">
        <f>+D19</f>
        <v>4500</v>
      </c>
      <c r="F32" s="23">
        <f>+B32+E32</f>
        <v>9900</v>
      </c>
      <c r="G32">
        <f>+F32/F33</f>
        <v>4950</v>
      </c>
    </row>
    <row r="33" spans="1:15" x14ac:dyDescent="0.25">
      <c r="D33" s="15"/>
      <c r="E33" s="3"/>
      <c r="F33">
        <v>2</v>
      </c>
    </row>
    <row r="34" spans="1:15" x14ac:dyDescent="0.25">
      <c r="D34" s="15"/>
      <c r="E34" s="15"/>
    </row>
    <row r="35" spans="1:15" x14ac:dyDescent="0.25">
      <c r="A35" s="1" t="s">
        <v>37</v>
      </c>
      <c r="B35" s="3" t="s">
        <v>31</v>
      </c>
      <c r="C35" s="3"/>
      <c r="D35" s="24" t="s">
        <v>38</v>
      </c>
      <c r="G35" s="10">
        <f>+D12</f>
        <v>8200</v>
      </c>
      <c r="H35" s="3" t="s">
        <v>31</v>
      </c>
      <c r="I35" s="20">
        <f>+G35/G36</f>
        <v>0.65600000000000003</v>
      </c>
    </row>
    <row r="36" spans="1:15" x14ac:dyDescent="0.25">
      <c r="D36" t="s">
        <v>2</v>
      </c>
      <c r="G36" s="2">
        <f>+D6</f>
        <v>12500</v>
      </c>
    </row>
    <row r="38" spans="1:15" x14ac:dyDescent="0.25">
      <c r="A38" s="1" t="s">
        <v>39</v>
      </c>
      <c r="B38" s="3" t="s">
        <v>31</v>
      </c>
      <c r="C38" s="3"/>
      <c r="D38" s="24" t="s">
        <v>32</v>
      </c>
      <c r="G38" s="10">
        <f>+D14</f>
        <v>6950</v>
      </c>
      <c r="H38" s="3" t="s">
        <v>31</v>
      </c>
      <c r="I38" s="20">
        <f>+G38/G39</f>
        <v>0.55600000000000005</v>
      </c>
      <c r="K38" t="s">
        <v>33</v>
      </c>
    </row>
    <row r="39" spans="1:15" x14ac:dyDescent="0.25">
      <c r="B39" s="3"/>
      <c r="C39" s="3"/>
      <c r="D39" t="s">
        <v>2</v>
      </c>
      <c r="G39" s="2">
        <f>+D6</f>
        <v>12500</v>
      </c>
    </row>
    <row r="41" spans="1:15" x14ac:dyDescent="0.25">
      <c r="A41" s="1" t="s">
        <v>40</v>
      </c>
      <c r="B41" s="3" t="s">
        <v>31</v>
      </c>
      <c r="C41" s="3"/>
      <c r="D41" s="24" t="s">
        <v>41</v>
      </c>
      <c r="G41" s="10">
        <f>+B20</f>
        <v>1500</v>
      </c>
      <c r="H41" s="25" t="s">
        <v>36</v>
      </c>
      <c r="I41" s="10">
        <f>+D20</f>
        <v>1250</v>
      </c>
      <c r="J41" s="26">
        <v>2</v>
      </c>
      <c r="K41" s="3" t="s">
        <v>31</v>
      </c>
      <c r="L41" s="16">
        <f>(G41+I41)/J41</f>
        <v>1375</v>
      </c>
      <c r="M41" s="3" t="s">
        <v>31</v>
      </c>
      <c r="N41" s="27">
        <f>+L41/L42</f>
        <v>40.15</v>
      </c>
      <c r="O41" t="s">
        <v>42</v>
      </c>
    </row>
    <row r="42" spans="1:15" x14ac:dyDescent="0.25">
      <c r="B42" s="3"/>
      <c r="C42" s="3"/>
      <c r="D42" t="s">
        <v>43</v>
      </c>
      <c r="G42" s="2">
        <f>+D6</f>
        <v>12500</v>
      </c>
      <c r="H42" s="28" t="s">
        <v>44</v>
      </c>
      <c r="I42">
        <v>365</v>
      </c>
      <c r="L42" s="27">
        <f>+G42/I42</f>
        <v>34.246575342465754</v>
      </c>
    </row>
    <row r="44" spans="1:15" x14ac:dyDescent="0.25">
      <c r="A44" s="1" t="s">
        <v>45</v>
      </c>
      <c r="B44" s="3" t="s">
        <v>31</v>
      </c>
      <c r="C44" s="3"/>
      <c r="D44" s="24" t="s">
        <v>46</v>
      </c>
      <c r="G44" s="10">
        <f>+B21</f>
        <v>1500</v>
      </c>
      <c r="H44" s="25" t="s">
        <v>36</v>
      </c>
      <c r="I44" s="10">
        <f>+D21</f>
        <v>1500</v>
      </c>
      <c r="J44" s="29">
        <v>2</v>
      </c>
      <c r="K44" s="3" t="s">
        <v>31</v>
      </c>
      <c r="L44" s="16">
        <f>(+G44+I44)/J44</f>
        <v>1500</v>
      </c>
      <c r="M44" s="3" t="s">
        <v>31</v>
      </c>
      <c r="N44" s="27">
        <f>+L44/L45</f>
        <v>182.49999999999997</v>
      </c>
      <c r="O44" t="s">
        <v>42</v>
      </c>
    </row>
    <row r="45" spans="1:15" x14ac:dyDescent="0.25">
      <c r="B45" s="3"/>
      <c r="C45" s="3"/>
      <c r="D45" t="s">
        <v>47</v>
      </c>
      <c r="G45" s="2">
        <f>+B9</f>
        <v>3000</v>
      </c>
      <c r="H45" s="28" t="s">
        <v>44</v>
      </c>
      <c r="I45">
        <v>365</v>
      </c>
      <c r="L45" s="27">
        <f>+G45/I45</f>
        <v>8.2191780821917817</v>
      </c>
    </row>
    <row r="47" spans="1:15" x14ac:dyDescent="0.25">
      <c r="A47" s="1" t="s">
        <v>48</v>
      </c>
      <c r="B47" s="3" t="s">
        <v>31</v>
      </c>
      <c r="C47" s="3"/>
      <c r="D47" s="24" t="s">
        <v>49</v>
      </c>
      <c r="G47" s="16"/>
      <c r="H47" s="10">
        <f>+D11</f>
        <v>4300</v>
      </c>
      <c r="I47" s="16"/>
      <c r="K47" s="3" t="s">
        <v>31</v>
      </c>
      <c r="L47" s="10">
        <f>+H47</f>
        <v>4300</v>
      </c>
      <c r="M47" s="3" t="s">
        <v>31</v>
      </c>
      <c r="N47" s="30">
        <f>+L47/L48</f>
        <v>1.2285714285714286</v>
      </c>
      <c r="O47" t="s">
        <v>50</v>
      </c>
    </row>
    <row r="48" spans="1:15" x14ac:dyDescent="0.25">
      <c r="B48" s="3"/>
      <c r="C48" s="3"/>
      <c r="D48" t="s">
        <v>51</v>
      </c>
      <c r="G48" s="2">
        <f>+B8</f>
        <v>4000</v>
      </c>
      <c r="H48" s="21" t="s">
        <v>36</v>
      </c>
      <c r="I48" s="2">
        <f>+B11</f>
        <v>3000</v>
      </c>
      <c r="J48" s="31">
        <v>2</v>
      </c>
      <c r="L48">
        <f>(G48+I48)/J48</f>
        <v>3500</v>
      </c>
    </row>
    <row r="50" spans="1:15" x14ac:dyDescent="0.25">
      <c r="A50" s="1" t="s">
        <v>52</v>
      </c>
      <c r="B50" s="3" t="s">
        <v>31</v>
      </c>
      <c r="C50" s="3"/>
      <c r="D50" s="24" t="s">
        <v>2</v>
      </c>
      <c r="G50" s="16"/>
      <c r="H50" s="10">
        <f>+D6</f>
        <v>12500</v>
      </c>
      <c r="I50" s="16"/>
      <c r="K50" s="3" t="s">
        <v>31</v>
      </c>
      <c r="L50" s="10">
        <f>+H50</f>
        <v>12500</v>
      </c>
      <c r="M50" s="3" t="s">
        <v>31</v>
      </c>
      <c r="N50" s="30">
        <f>+L50/L51</f>
        <v>2.2727272727272729</v>
      </c>
      <c r="O50" t="s">
        <v>50</v>
      </c>
    </row>
    <row r="51" spans="1:15" x14ac:dyDescent="0.25">
      <c r="D51" t="s">
        <v>53</v>
      </c>
      <c r="G51" s="2">
        <f>+B18</f>
        <v>5000</v>
      </c>
      <c r="H51" s="21" t="s">
        <v>36</v>
      </c>
      <c r="I51" s="2">
        <f>+D18</f>
        <v>6000</v>
      </c>
      <c r="J51">
        <v>2</v>
      </c>
      <c r="L51">
        <f>(G51+I51)/J51</f>
        <v>5500</v>
      </c>
    </row>
    <row r="53" spans="1:15" x14ac:dyDescent="0.25">
      <c r="A53" s="1" t="s">
        <v>54</v>
      </c>
    </row>
    <row r="55" spans="1:15" ht="15.75" x14ac:dyDescent="0.25">
      <c r="A55" s="32"/>
      <c r="B55" s="32"/>
      <c r="C55" s="32"/>
      <c r="D55" s="32"/>
      <c r="E55" s="32"/>
      <c r="F55" s="32"/>
    </row>
    <row r="56" spans="1:15" ht="15.75" x14ac:dyDescent="0.25">
      <c r="A56" s="32"/>
      <c r="B56" s="32"/>
      <c r="C56" s="32"/>
      <c r="D56" s="32"/>
      <c r="E56" s="32"/>
      <c r="F56" s="32"/>
    </row>
    <row r="57" spans="1:15" ht="15.75" x14ac:dyDescent="0.25">
      <c r="A57" s="33" t="s">
        <v>55</v>
      </c>
      <c r="B57" s="34" t="s">
        <v>1</v>
      </c>
      <c r="C57" s="34"/>
      <c r="D57" s="33" t="s">
        <v>56</v>
      </c>
      <c r="E57" s="35"/>
      <c r="F57" s="32"/>
    </row>
    <row r="58" spans="1:15" ht="15.75" x14ac:dyDescent="0.25">
      <c r="A58" s="32" t="s">
        <v>57</v>
      </c>
      <c r="B58" s="35">
        <v>23000</v>
      </c>
      <c r="C58" s="35"/>
      <c r="F58" s="32"/>
    </row>
    <row r="59" spans="1:15" ht="15.75" x14ac:dyDescent="0.25">
      <c r="A59" s="32" t="s">
        <v>22</v>
      </c>
      <c r="B59" s="35">
        <v>11542</v>
      </c>
      <c r="C59" s="35"/>
      <c r="D59" s="32" t="s">
        <v>23</v>
      </c>
      <c r="E59" s="35">
        <v>15340</v>
      </c>
      <c r="F59" s="32"/>
    </row>
    <row r="60" spans="1:15" ht="15.75" x14ac:dyDescent="0.25">
      <c r="A60" s="32" t="s">
        <v>58</v>
      </c>
      <c r="B60" s="35">
        <v>16780</v>
      </c>
      <c r="C60" s="35"/>
      <c r="D60" s="32"/>
      <c r="E60" s="32"/>
      <c r="F60" s="32"/>
    </row>
    <row r="61" spans="1:15" ht="15.75" x14ac:dyDescent="0.25">
      <c r="A61" s="32"/>
      <c r="B61" s="35"/>
      <c r="C61" s="35"/>
      <c r="D61" s="32"/>
      <c r="E61" s="32"/>
      <c r="F61" s="32"/>
    </row>
    <row r="62" spans="1:15" ht="15.75" x14ac:dyDescent="0.25">
      <c r="C62" s="35"/>
      <c r="D62" s="33" t="s">
        <v>59</v>
      </c>
      <c r="E62" s="32"/>
      <c r="F62" s="32"/>
    </row>
    <row r="63" spans="1:15" ht="15.75" x14ac:dyDescent="0.25">
      <c r="C63" s="35"/>
      <c r="D63" t="s">
        <v>60</v>
      </c>
      <c r="E63" s="35">
        <v>30000</v>
      </c>
      <c r="F63" s="32"/>
    </row>
    <row r="64" spans="1:15" ht="15.75" x14ac:dyDescent="0.25">
      <c r="C64" s="35"/>
      <c r="D64" s="33"/>
      <c r="E64" s="35"/>
      <c r="F64" s="32"/>
    </row>
    <row r="65" spans="1:14" ht="15.75" x14ac:dyDescent="0.25">
      <c r="B65" t="s">
        <v>61</v>
      </c>
      <c r="C65" s="35"/>
      <c r="D65" s="32"/>
      <c r="E65" t="s">
        <v>62</v>
      </c>
      <c r="F65" s="32"/>
    </row>
    <row r="66" spans="1:14" ht="16.5" thickBot="1" x14ac:dyDescent="0.3">
      <c r="A66" s="36" t="s">
        <v>63</v>
      </c>
      <c r="B66" s="48">
        <f>SUM(B58:B65)</f>
        <v>51322</v>
      </c>
      <c r="C66" s="35"/>
      <c r="D66" s="32"/>
      <c r="E66" s="48">
        <f>SUM(E58:E65)</f>
        <v>45340</v>
      </c>
      <c r="F66" s="32"/>
    </row>
    <row r="67" spans="1:14" ht="15.75" thickTop="1" x14ac:dyDescent="0.25">
      <c r="B67" s="37"/>
      <c r="C67" s="37"/>
    </row>
    <row r="68" spans="1:14" x14ac:dyDescent="0.25">
      <c r="A68" s="1" t="s">
        <v>27</v>
      </c>
    </row>
    <row r="69" spans="1:14" x14ac:dyDescent="0.25">
      <c r="A69" s="1"/>
    </row>
    <row r="70" spans="1:14" x14ac:dyDescent="0.25">
      <c r="A70" s="1"/>
      <c r="G70" s="3" t="s">
        <v>1</v>
      </c>
    </row>
    <row r="71" spans="1:14" x14ac:dyDescent="0.25">
      <c r="A71" s="1" t="s">
        <v>64</v>
      </c>
      <c r="B71" s="16" t="s">
        <v>65</v>
      </c>
      <c r="C71" s="16"/>
      <c r="D71" s="16"/>
      <c r="F71" s="3" t="s">
        <v>31</v>
      </c>
      <c r="G71" s="10">
        <f>SUM(B58:B60)</f>
        <v>51322</v>
      </c>
      <c r="L71" s="3" t="s">
        <v>31</v>
      </c>
      <c r="M71" s="30">
        <f>+G71/G72</f>
        <v>3.3456323337679268</v>
      </c>
      <c r="N71" s="13" t="s">
        <v>50</v>
      </c>
    </row>
    <row r="72" spans="1:14" x14ac:dyDescent="0.25">
      <c r="A72" s="1"/>
      <c r="B72" t="s">
        <v>66</v>
      </c>
      <c r="G72" s="2">
        <f>+E59</f>
        <v>15340</v>
      </c>
    </row>
    <row r="73" spans="1:14" x14ac:dyDescent="0.25">
      <c r="A73" s="1"/>
    </row>
    <row r="74" spans="1:14" x14ac:dyDescent="0.25">
      <c r="A74" s="1"/>
    </row>
    <row r="75" spans="1:14" x14ac:dyDescent="0.25">
      <c r="A75" s="1" t="s">
        <v>67</v>
      </c>
      <c r="B75" s="16" t="s">
        <v>68</v>
      </c>
      <c r="C75" s="16"/>
      <c r="D75" s="16"/>
      <c r="F75" s="3" t="s">
        <v>31</v>
      </c>
      <c r="G75" s="10">
        <f>SUM(B58:B60)</f>
        <v>51322</v>
      </c>
      <c r="H75" s="25" t="s">
        <v>69</v>
      </c>
      <c r="I75" s="10">
        <f>+B58</f>
        <v>23000</v>
      </c>
      <c r="J75" s="3" t="s">
        <v>31</v>
      </c>
      <c r="K75" s="10">
        <f>+G75-I75</f>
        <v>28322</v>
      </c>
      <c r="L75" s="3" t="s">
        <v>31</v>
      </c>
      <c r="M75" s="30">
        <f>+K75/K76</f>
        <v>1.8462842242503259</v>
      </c>
      <c r="N75" s="13" t="s">
        <v>50</v>
      </c>
    </row>
    <row r="76" spans="1:14" x14ac:dyDescent="0.25">
      <c r="A76" s="1"/>
      <c r="B76" t="s">
        <v>66</v>
      </c>
      <c r="H76" s="2">
        <f>+E59</f>
        <v>15340</v>
      </c>
      <c r="K76" s="2">
        <f>+H76</f>
        <v>15340</v>
      </c>
    </row>
    <row r="77" spans="1:14" x14ac:dyDescent="0.25">
      <c r="A77" s="1"/>
    </row>
    <row r="78" spans="1:14" x14ac:dyDescent="0.25">
      <c r="A78" s="1"/>
    </row>
    <row r="79" spans="1:14" x14ac:dyDescent="0.25">
      <c r="A79" s="1" t="s">
        <v>70</v>
      </c>
      <c r="B79" s="16" t="s">
        <v>71</v>
      </c>
      <c r="C79" s="16"/>
      <c r="D79" s="16"/>
      <c r="F79" s="3" t="s">
        <v>31</v>
      </c>
      <c r="G79" s="16"/>
      <c r="H79" s="10">
        <f>+E63</f>
        <v>30000</v>
      </c>
      <c r="I79" s="16"/>
      <c r="J79" s="3" t="s">
        <v>31</v>
      </c>
      <c r="K79" s="10">
        <f>+H79</f>
        <v>30000</v>
      </c>
      <c r="L79" s="3" t="s">
        <v>31</v>
      </c>
      <c r="M79" s="20">
        <f>+K79/K80</f>
        <v>0.36890386365313199</v>
      </c>
    </row>
    <row r="80" spans="1:14" x14ac:dyDescent="0.25">
      <c r="B80" s="38" t="s">
        <v>72</v>
      </c>
      <c r="C80" s="38"/>
      <c r="G80" s="2">
        <f>+B66</f>
        <v>51322</v>
      </c>
      <c r="H80" s="21" t="s">
        <v>36</v>
      </c>
      <c r="I80" s="2">
        <f>+E63</f>
        <v>30000</v>
      </c>
      <c r="K80" s="2">
        <f>+G80+I80</f>
        <v>81322</v>
      </c>
    </row>
    <row r="82" spans="1:1" x14ac:dyDescent="0.25">
      <c r="A82" t="s">
        <v>73</v>
      </c>
    </row>
  </sheetData>
  <mergeCells count="20">
    <mergeCell ref="Q25:Q26"/>
    <mergeCell ref="R25:R26"/>
    <mergeCell ref="Q19:Q20"/>
    <mergeCell ref="R19:R20"/>
    <mergeCell ref="Q21:Q22"/>
    <mergeCell ref="R21:R22"/>
    <mergeCell ref="Q23:Q24"/>
    <mergeCell ref="R23:R24"/>
    <mergeCell ref="Q13:Q14"/>
    <mergeCell ref="R13:R14"/>
    <mergeCell ref="Q15:Q16"/>
    <mergeCell ref="R15:R16"/>
    <mergeCell ref="Q17:Q18"/>
    <mergeCell ref="R17:R18"/>
    <mergeCell ref="Q7:Q8"/>
    <mergeCell ref="R7:R8"/>
    <mergeCell ref="Q9:Q10"/>
    <mergeCell ref="R9:R10"/>
    <mergeCell ref="Q11:Q12"/>
    <mergeCell ref="R11:R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3"/>
  <sheetViews>
    <sheetView tabSelected="1" topLeftCell="A13" workbookViewId="0">
      <selection activeCell="C25" sqref="C25"/>
    </sheetView>
  </sheetViews>
  <sheetFormatPr defaultRowHeight="15" x14ac:dyDescent="0.25"/>
  <sheetData>
    <row r="1" spans="1:15" ht="15.75" x14ac:dyDescent="0.25">
      <c r="A1" s="32" t="s">
        <v>74</v>
      </c>
      <c r="N1" t="s">
        <v>75</v>
      </c>
    </row>
    <row r="2" spans="1:15" ht="15.75" x14ac:dyDescent="0.25">
      <c r="A2" s="32" t="s">
        <v>76</v>
      </c>
      <c r="N2" s="39">
        <v>15000</v>
      </c>
    </row>
    <row r="3" spans="1:15" ht="15.75" x14ac:dyDescent="0.25">
      <c r="A3" s="32"/>
      <c r="N3" s="39"/>
    </row>
    <row r="4" spans="1:15" ht="15.75" x14ac:dyDescent="0.25">
      <c r="A4" s="32" t="s">
        <v>77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5" ht="15.75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5" ht="15.75" x14ac:dyDescent="0.25">
      <c r="A6" s="32"/>
      <c r="B6" s="40" t="s">
        <v>78</v>
      </c>
      <c r="C6" s="40" t="s">
        <v>79</v>
      </c>
      <c r="D6" s="40" t="s">
        <v>80</v>
      </c>
      <c r="E6" s="40" t="s">
        <v>81</v>
      </c>
      <c r="F6" s="40" t="s">
        <v>82</v>
      </c>
      <c r="G6" s="40" t="s">
        <v>83</v>
      </c>
      <c r="H6" s="34"/>
      <c r="I6" s="32"/>
      <c r="J6" s="32"/>
      <c r="K6" s="32"/>
      <c r="L6" s="32"/>
      <c r="M6" s="32"/>
      <c r="N6" s="32"/>
    </row>
    <row r="7" spans="1:15" ht="15.75" x14ac:dyDescent="0.25">
      <c r="A7" s="32"/>
      <c r="B7" s="41">
        <v>20000</v>
      </c>
      <c r="C7" s="41">
        <v>20750</v>
      </c>
      <c r="D7" s="41">
        <v>21000</v>
      </c>
      <c r="E7" s="41">
        <v>22400</v>
      </c>
      <c r="F7" s="41">
        <v>25900</v>
      </c>
      <c r="G7" s="41">
        <v>32100</v>
      </c>
      <c r="H7" s="34"/>
      <c r="I7" s="32"/>
      <c r="J7" s="32"/>
      <c r="K7" s="32"/>
      <c r="L7" s="32"/>
      <c r="M7" s="32"/>
      <c r="N7" s="32"/>
    </row>
    <row r="8" spans="1:15" ht="15.75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15" ht="15.75" x14ac:dyDescent="0.25">
      <c r="A9" s="32" t="s">
        <v>84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</row>
    <row r="10" spans="1:15" ht="15.75" x14ac:dyDescent="0.25"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</row>
    <row r="11" spans="1:15" ht="15.75" x14ac:dyDescent="0.25">
      <c r="A11" s="32"/>
      <c r="B11" s="40" t="s">
        <v>78</v>
      </c>
      <c r="C11" s="40" t="s">
        <v>79</v>
      </c>
      <c r="D11" s="40" t="s">
        <v>80</v>
      </c>
      <c r="E11" s="40" t="s">
        <v>81</v>
      </c>
      <c r="F11" s="40" t="s">
        <v>82</v>
      </c>
      <c r="G11" s="40" t="s">
        <v>83</v>
      </c>
      <c r="H11" s="32"/>
      <c r="I11" s="32"/>
      <c r="J11" s="32"/>
      <c r="K11" s="32"/>
      <c r="L11" s="32"/>
      <c r="M11" s="32"/>
      <c r="N11" s="32"/>
    </row>
    <row r="12" spans="1:15" ht="15.75" x14ac:dyDescent="0.25">
      <c r="A12" s="32"/>
      <c r="B12" s="41">
        <f>B7*1.6</f>
        <v>32000</v>
      </c>
      <c r="C12" s="41">
        <v>40000</v>
      </c>
      <c r="D12" s="41">
        <v>30600</v>
      </c>
      <c r="E12" s="41">
        <v>38440</v>
      </c>
      <c r="F12" s="41">
        <v>42440</v>
      </c>
      <c r="G12" s="41">
        <v>50760</v>
      </c>
      <c r="H12" s="32"/>
      <c r="I12" s="32"/>
      <c r="J12" s="32"/>
      <c r="L12" s="32"/>
      <c r="M12" s="32"/>
      <c r="N12" s="32"/>
    </row>
    <row r="13" spans="1:15" ht="15.75" x14ac:dyDescent="0.25">
      <c r="A13" s="32"/>
      <c r="B13" s="41"/>
      <c r="C13" s="41"/>
      <c r="D13" s="41"/>
      <c r="E13" s="41"/>
      <c r="F13" s="41"/>
      <c r="G13" s="41"/>
      <c r="H13" s="32"/>
      <c r="I13" s="32"/>
      <c r="J13" s="32"/>
      <c r="K13" s="32"/>
      <c r="L13" s="32"/>
      <c r="M13" s="32"/>
      <c r="N13" s="32"/>
    </row>
    <row r="14" spans="1:15" ht="15.75" x14ac:dyDescent="0.25">
      <c r="A14" s="32" t="s">
        <v>85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N14" s="42">
        <v>10000</v>
      </c>
      <c r="O14" s="49">
        <v>1.0249999999999999</v>
      </c>
    </row>
    <row r="15" spans="1:15" ht="15.75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</row>
    <row r="16" spans="1:15" ht="15.75" x14ac:dyDescent="0.25">
      <c r="A16" s="33"/>
      <c r="B16" s="33"/>
      <c r="C16" s="33"/>
      <c r="D16" s="43" t="s">
        <v>86</v>
      </c>
      <c r="E16" s="33"/>
      <c r="F16" s="33"/>
      <c r="G16" s="32"/>
      <c r="H16" s="32"/>
      <c r="I16" s="32"/>
      <c r="J16" s="32"/>
      <c r="K16" s="32"/>
      <c r="L16" s="32"/>
      <c r="M16" s="32"/>
      <c r="N16" s="32"/>
    </row>
    <row r="17" spans="1:17" ht="15.75" x14ac:dyDescent="0.25">
      <c r="A17" s="33"/>
      <c r="B17" s="33"/>
      <c r="C17" s="33"/>
      <c r="D17" s="43" t="s">
        <v>87</v>
      </c>
      <c r="E17" s="33"/>
      <c r="F17" s="33"/>
      <c r="G17" s="32"/>
      <c r="H17" s="32"/>
      <c r="I17" s="32"/>
      <c r="J17" s="32"/>
      <c r="K17" s="54" t="s">
        <v>104</v>
      </c>
      <c r="L17" s="32"/>
      <c r="M17" s="32"/>
      <c r="N17" s="32"/>
    </row>
    <row r="18" spans="1:17" ht="15.75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</row>
    <row r="19" spans="1:17" ht="15.75" x14ac:dyDescent="0.25">
      <c r="A19" s="32"/>
      <c r="B19" s="32"/>
      <c r="C19" s="34" t="s">
        <v>78</v>
      </c>
      <c r="D19" s="34" t="s">
        <v>79</v>
      </c>
      <c r="E19" s="34" t="s">
        <v>80</v>
      </c>
      <c r="F19" s="34" t="s">
        <v>81</v>
      </c>
      <c r="G19" s="34" t="s">
        <v>82</v>
      </c>
      <c r="H19" s="34" t="s">
        <v>83</v>
      </c>
      <c r="K19" s="32"/>
      <c r="L19" s="32"/>
      <c r="M19" s="34" t="s">
        <v>88</v>
      </c>
      <c r="N19" s="32"/>
      <c r="O19" s="34"/>
      <c r="P19" s="34"/>
      <c r="Q19" s="34"/>
    </row>
    <row r="20" spans="1:17" ht="15.75" x14ac:dyDescent="0.25">
      <c r="A20" s="32"/>
      <c r="B20" s="32"/>
      <c r="C20" s="34" t="s">
        <v>1</v>
      </c>
      <c r="D20" s="34" t="s">
        <v>1</v>
      </c>
      <c r="E20" s="34" t="s">
        <v>1</v>
      </c>
      <c r="F20" s="34" t="s">
        <v>1</v>
      </c>
      <c r="G20" s="34" t="s">
        <v>1</v>
      </c>
      <c r="H20" s="34" t="s">
        <v>1</v>
      </c>
      <c r="K20" s="32"/>
      <c r="L20" s="32"/>
      <c r="M20" s="34" t="s">
        <v>1</v>
      </c>
      <c r="N20" s="32"/>
      <c r="O20" s="34"/>
      <c r="P20" s="34"/>
      <c r="Q20" s="34"/>
    </row>
    <row r="21" spans="1:17" ht="15.75" x14ac:dyDescent="0.25">
      <c r="A21" s="32" t="s">
        <v>75</v>
      </c>
      <c r="B21" s="32"/>
      <c r="C21" s="44">
        <f>N2</f>
        <v>15000</v>
      </c>
      <c r="D21" s="44">
        <f>+C34</f>
        <v>37000</v>
      </c>
      <c r="E21" s="44">
        <f>+D21+D32</f>
        <v>46750</v>
      </c>
      <c r="F21" s="44">
        <f>+E21+E32</f>
        <v>46093.75</v>
      </c>
      <c r="G21" s="44">
        <f>+F21+F32</f>
        <v>52764.84375</v>
      </c>
      <c r="H21" s="44">
        <f>+G21+G32</f>
        <v>61766.714843750007</v>
      </c>
      <c r="J21" s="13" t="s">
        <v>89</v>
      </c>
      <c r="K21" s="32" t="s">
        <v>75</v>
      </c>
      <c r="L21" s="32"/>
      <c r="M21" s="44">
        <f>N2</f>
        <v>15000</v>
      </c>
      <c r="N21" s="32"/>
      <c r="O21" s="44"/>
      <c r="P21" s="44"/>
      <c r="Q21" s="44"/>
    </row>
    <row r="22" spans="1:17" x14ac:dyDescent="0.25">
      <c r="J22" s="13"/>
    </row>
    <row r="23" spans="1:17" ht="15.75" x14ac:dyDescent="0.25">
      <c r="A23" s="32" t="s">
        <v>90</v>
      </c>
      <c r="B23" s="32"/>
      <c r="C23" s="45"/>
      <c r="D23" s="45"/>
      <c r="E23" s="45"/>
      <c r="F23" s="45"/>
      <c r="G23" s="45"/>
      <c r="H23" s="45"/>
      <c r="J23" s="13"/>
      <c r="K23" s="32"/>
      <c r="L23" s="32"/>
      <c r="M23" s="45"/>
      <c r="N23" s="32"/>
      <c r="O23" s="45"/>
      <c r="P23" s="45"/>
      <c r="Q23" s="45"/>
    </row>
    <row r="24" spans="1:17" ht="15.75" x14ac:dyDescent="0.25">
      <c r="A24" s="32" t="s">
        <v>2</v>
      </c>
      <c r="B24" s="32"/>
      <c r="C24" s="45">
        <f t="shared" ref="C24:H24" si="0">+B12</f>
        <v>32000</v>
      </c>
      <c r="D24" s="45">
        <f t="shared" si="0"/>
        <v>40000</v>
      </c>
      <c r="E24" s="45">
        <f t="shared" si="0"/>
        <v>30600</v>
      </c>
      <c r="F24" s="45">
        <f t="shared" si="0"/>
        <v>38440</v>
      </c>
      <c r="G24" s="45">
        <f t="shared" si="0"/>
        <v>42440</v>
      </c>
      <c r="H24" s="45">
        <f t="shared" si="0"/>
        <v>50760</v>
      </c>
      <c r="J24" s="13"/>
      <c r="K24" s="32"/>
      <c r="L24" s="32"/>
      <c r="M24" s="45"/>
      <c r="N24" s="32"/>
      <c r="O24" s="44"/>
      <c r="P24" s="44"/>
      <c r="Q24" s="44"/>
    </row>
    <row r="25" spans="1:17" ht="15.75" x14ac:dyDescent="0.25">
      <c r="A25" s="32"/>
      <c r="B25" s="32"/>
      <c r="C25" s="44">
        <f>+C24</f>
        <v>32000</v>
      </c>
      <c r="D25" s="44">
        <f>+D24</f>
        <v>40000</v>
      </c>
      <c r="E25" s="44">
        <f t="shared" ref="E25:H25" si="1">+E24</f>
        <v>30600</v>
      </c>
      <c r="F25" s="44">
        <f t="shared" si="1"/>
        <v>38440</v>
      </c>
      <c r="G25" s="44">
        <f t="shared" si="1"/>
        <v>42440</v>
      </c>
      <c r="H25" s="44">
        <f t="shared" si="1"/>
        <v>50760</v>
      </c>
      <c r="J25" s="13" t="s">
        <v>91</v>
      </c>
      <c r="K25" s="32" t="s">
        <v>92</v>
      </c>
      <c r="L25" s="32"/>
      <c r="M25" s="44">
        <f>SUM(C25:H25)</f>
        <v>234240</v>
      </c>
      <c r="N25" s="32"/>
      <c r="O25" s="44"/>
      <c r="P25" s="44"/>
      <c r="Q25" s="44"/>
    </row>
    <row r="26" spans="1:17" ht="15.75" x14ac:dyDescent="0.25">
      <c r="A26" s="32"/>
      <c r="B26" s="32"/>
      <c r="C26" s="44"/>
      <c r="D26" s="44"/>
      <c r="E26" s="44"/>
      <c r="F26" s="44"/>
      <c r="G26" s="44"/>
      <c r="H26" s="44"/>
      <c r="J26" s="13"/>
      <c r="K26" s="32"/>
      <c r="L26" s="32"/>
      <c r="M26" s="44"/>
      <c r="N26" s="32"/>
      <c r="O26" s="44"/>
      <c r="P26" s="44"/>
      <c r="Q26" s="44"/>
    </row>
    <row r="27" spans="1:17" ht="15.75" x14ac:dyDescent="0.25">
      <c r="A27" s="32" t="s">
        <v>93</v>
      </c>
      <c r="B27" s="32"/>
      <c r="C27" s="45"/>
      <c r="D27" s="45"/>
      <c r="E27" s="45"/>
      <c r="F27" s="45"/>
      <c r="G27" s="45"/>
      <c r="H27" s="45"/>
      <c r="J27" s="13"/>
      <c r="K27" s="32"/>
      <c r="L27" s="32"/>
      <c r="M27" s="45"/>
      <c r="N27" s="32"/>
      <c r="O27" s="45"/>
      <c r="P27" s="45"/>
      <c r="Q27" s="45"/>
    </row>
    <row r="28" spans="1:17" ht="15.75" x14ac:dyDescent="0.25">
      <c r="A28" s="32" t="s">
        <v>94</v>
      </c>
      <c r="B28" s="32"/>
      <c r="C28" s="45">
        <v>0</v>
      </c>
      <c r="D28" s="45">
        <f>+B7</f>
        <v>20000</v>
      </c>
      <c r="E28" s="45">
        <f>+C7</f>
        <v>20750</v>
      </c>
      <c r="F28" s="45">
        <f>+D7</f>
        <v>21000</v>
      </c>
      <c r="G28" s="45">
        <f>+E7</f>
        <v>22400</v>
      </c>
      <c r="H28" s="45">
        <f>+F7</f>
        <v>25900</v>
      </c>
      <c r="J28" s="13"/>
      <c r="K28" s="32"/>
      <c r="L28" s="32"/>
      <c r="M28" s="45"/>
      <c r="N28" s="32"/>
      <c r="O28" s="45"/>
      <c r="P28" s="44"/>
      <c r="Q28" s="44"/>
    </row>
    <row r="29" spans="1:17" ht="15.75" x14ac:dyDescent="0.25">
      <c r="A29" s="32" t="s">
        <v>95</v>
      </c>
      <c r="B29" s="32"/>
      <c r="C29" s="45">
        <f>+N14</f>
        <v>10000</v>
      </c>
      <c r="D29" s="45">
        <f>+N14*O14</f>
        <v>10250</v>
      </c>
      <c r="E29" s="45">
        <f>+D29*O14</f>
        <v>10506.249999999998</v>
      </c>
      <c r="F29" s="45">
        <f>+E29*O14</f>
        <v>10768.906249999996</v>
      </c>
      <c r="G29" s="45">
        <f>+F29*O14</f>
        <v>11038.128906249995</v>
      </c>
      <c r="H29" s="45">
        <f>+G29*O14</f>
        <v>11314.082128906244</v>
      </c>
      <c r="J29" s="13"/>
      <c r="K29" s="32"/>
      <c r="L29" s="32"/>
      <c r="M29" s="45"/>
      <c r="N29" s="32"/>
      <c r="O29" s="44"/>
      <c r="P29" s="44"/>
      <c r="Q29" s="44"/>
    </row>
    <row r="30" spans="1:17" ht="15.75" x14ac:dyDescent="0.25">
      <c r="A30" s="32"/>
      <c r="B30" s="32"/>
      <c r="C30" s="46">
        <f>+C29</f>
        <v>10000</v>
      </c>
      <c r="D30" s="46">
        <f>+D28+D29</f>
        <v>30250</v>
      </c>
      <c r="E30" s="46">
        <f>+E28+E29</f>
        <v>31256.25</v>
      </c>
      <c r="F30" s="46">
        <f t="shared" ref="F30:H30" si="2">+F28+F29</f>
        <v>31768.906249999996</v>
      </c>
      <c r="G30" s="46">
        <f t="shared" si="2"/>
        <v>33438.128906249993</v>
      </c>
      <c r="H30" s="46">
        <f t="shared" si="2"/>
        <v>37214.082128906244</v>
      </c>
      <c r="J30" s="13" t="s">
        <v>96</v>
      </c>
      <c r="K30" s="32" t="s">
        <v>97</v>
      </c>
      <c r="L30" s="32"/>
      <c r="M30" s="44">
        <f>SUM(C30:H30)</f>
        <v>173927.36728515624</v>
      </c>
      <c r="N30" s="32"/>
      <c r="O30" s="44"/>
      <c r="P30" s="44"/>
      <c r="Q30" s="44"/>
    </row>
    <row r="31" spans="1:17" ht="15.75" x14ac:dyDescent="0.25">
      <c r="A31" s="32"/>
      <c r="B31" s="32"/>
      <c r="C31" s="45"/>
      <c r="D31" s="45"/>
      <c r="E31" s="45"/>
      <c r="F31" s="45"/>
      <c r="G31" s="45"/>
      <c r="H31" s="45"/>
      <c r="J31" s="13"/>
      <c r="K31" s="32"/>
      <c r="L31" s="32"/>
      <c r="M31" s="44"/>
      <c r="N31" s="32"/>
      <c r="O31" s="44"/>
      <c r="P31" s="44"/>
      <c r="Q31" s="44"/>
    </row>
    <row r="32" spans="1:17" ht="15.75" x14ac:dyDescent="0.25">
      <c r="A32" s="32" t="s">
        <v>98</v>
      </c>
      <c r="B32" s="32"/>
      <c r="C32" s="47">
        <f>+C24-C30</f>
        <v>22000</v>
      </c>
      <c r="D32" s="47">
        <f>+D24-D30</f>
        <v>9750</v>
      </c>
      <c r="E32" s="47">
        <f>+E24-E30</f>
        <v>-656.25</v>
      </c>
      <c r="F32" s="47">
        <f t="shared" ref="F32:H32" si="3">+F24-F30</f>
        <v>6671.0937500000036</v>
      </c>
      <c r="G32" s="47">
        <f t="shared" si="3"/>
        <v>9001.8710937500073</v>
      </c>
      <c r="H32" s="47">
        <f t="shared" si="3"/>
        <v>13545.917871093756</v>
      </c>
      <c r="I32" s="39"/>
      <c r="J32" s="13" t="s">
        <v>99</v>
      </c>
      <c r="K32" s="32" t="s">
        <v>100</v>
      </c>
      <c r="L32" s="32"/>
      <c r="M32" s="44">
        <f>M25-M30</f>
        <v>60312.632714843756</v>
      </c>
      <c r="N32" s="32" t="s">
        <v>101</v>
      </c>
      <c r="O32" s="46"/>
      <c r="P32" s="46"/>
      <c r="Q32" s="46"/>
    </row>
    <row r="33" spans="1:17" ht="15.75" x14ac:dyDescent="0.25">
      <c r="A33" s="32"/>
      <c r="B33" s="32"/>
      <c r="C33" s="46"/>
      <c r="D33" s="46"/>
      <c r="E33" s="46"/>
      <c r="F33" s="46"/>
      <c r="G33" s="46"/>
      <c r="H33" s="46"/>
      <c r="K33" s="32"/>
      <c r="L33" s="32"/>
      <c r="M33" s="44"/>
      <c r="N33" s="32"/>
      <c r="O33" s="46"/>
      <c r="P33" s="46"/>
      <c r="Q33" s="46"/>
    </row>
    <row r="34" spans="1:17" ht="15.75" x14ac:dyDescent="0.25">
      <c r="A34" s="32" t="s">
        <v>102</v>
      </c>
      <c r="B34" s="32"/>
      <c r="C34" s="44">
        <f>+C21+C32</f>
        <v>37000</v>
      </c>
      <c r="D34" s="44">
        <f t="shared" ref="D34:H34" si="4">+D21+D32</f>
        <v>46750</v>
      </c>
      <c r="E34" s="44">
        <f t="shared" si="4"/>
        <v>46093.75</v>
      </c>
      <c r="F34" s="44">
        <f t="shared" si="4"/>
        <v>52764.84375</v>
      </c>
      <c r="G34" s="44">
        <f t="shared" si="4"/>
        <v>61766.714843750007</v>
      </c>
      <c r="H34" s="44">
        <f t="shared" si="4"/>
        <v>75312.632714843756</v>
      </c>
      <c r="K34" s="32" t="s">
        <v>102</v>
      </c>
      <c r="L34" s="32"/>
      <c r="M34" s="44">
        <f>+M21+M32</f>
        <v>75312.632714843756</v>
      </c>
      <c r="N34" s="32" t="s">
        <v>103</v>
      </c>
      <c r="O34" s="44"/>
      <c r="P34" s="44"/>
      <c r="Q34" s="44"/>
    </row>
    <row r="35" spans="1:17" ht="15.75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</row>
    <row r="36" spans="1:17" ht="15.75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</row>
    <row r="37" spans="1:17" ht="15.75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</row>
    <row r="38" spans="1:17" ht="15.75" x14ac:dyDescent="0.25">
      <c r="A38" s="33"/>
      <c r="B38" s="33"/>
      <c r="C38" s="33"/>
      <c r="D38" s="43"/>
      <c r="E38" s="33"/>
      <c r="F38" s="33"/>
      <c r="G38" s="32"/>
      <c r="H38" s="32"/>
      <c r="I38" s="32"/>
    </row>
    <row r="39" spans="1:17" ht="15.75" x14ac:dyDescent="0.25">
      <c r="A39" s="33"/>
      <c r="B39" s="33"/>
      <c r="C39" s="33"/>
      <c r="D39" s="43"/>
      <c r="E39" s="33"/>
      <c r="F39" s="33"/>
      <c r="G39" s="32"/>
      <c r="H39" s="32"/>
      <c r="I39" s="32"/>
    </row>
    <row r="40" spans="1:17" ht="15.75" x14ac:dyDescent="0.25">
      <c r="A40" s="32"/>
      <c r="B40" s="32"/>
      <c r="C40" s="32"/>
      <c r="D40" s="32"/>
      <c r="E40" s="32"/>
      <c r="F40" s="32"/>
      <c r="G40" s="32"/>
      <c r="H40" s="32"/>
      <c r="I40" s="32"/>
    </row>
    <row r="41" spans="1:17" ht="15.75" x14ac:dyDescent="0.25">
      <c r="A41" s="32"/>
      <c r="B41" s="32"/>
      <c r="C41" s="34"/>
      <c r="D41" s="34"/>
      <c r="E41" s="34"/>
      <c r="F41" s="34"/>
      <c r="G41" s="34"/>
      <c r="H41" s="34"/>
      <c r="I41" s="34"/>
    </row>
    <row r="42" spans="1:17" ht="15.75" x14ac:dyDescent="0.25">
      <c r="A42" s="32"/>
      <c r="B42" s="32"/>
      <c r="C42" s="34"/>
      <c r="D42" s="34"/>
      <c r="E42" s="34"/>
      <c r="F42" s="34"/>
      <c r="G42" s="34"/>
      <c r="H42" s="34"/>
      <c r="I42" s="34"/>
    </row>
    <row r="43" spans="1:17" ht="15.75" x14ac:dyDescent="0.25">
      <c r="A43" s="32"/>
      <c r="B43" s="32"/>
      <c r="C43" s="44"/>
      <c r="D43" s="44"/>
      <c r="E43" s="44"/>
      <c r="F43" s="44"/>
      <c r="G43" s="44"/>
      <c r="H43" s="44"/>
      <c r="I43" s="44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Orr, Graham</dc:creator>
  <cp:keywords/>
  <dc:description/>
  <cp:lastModifiedBy>Jacob Gwa</cp:lastModifiedBy>
  <cp:revision/>
  <dcterms:created xsi:type="dcterms:W3CDTF">2019-06-12T13:37:57Z</dcterms:created>
  <dcterms:modified xsi:type="dcterms:W3CDTF">2020-12-29T01:25:27Z</dcterms:modified>
  <cp:category/>
  <cp:contentStatus/>
</cp:coreProperties>
</file>