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5928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Jacob\OneDrive - University of Wales Trinity Saint David\Documents\University\Year 5\Group Project\"/>
    </mc:Choice>
  </mc:AlternateContent>
  <xr:revisionPtr revIDLastSave="0" documentId="13_ncr:9_{652C9CD2-A625-42F3-86A7-C950FCA3AF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ption 1" sheetId="1" r:id="rId1"/>
  </sheets>
  <definedNames>
    <definedName name="_xlnm.Print_Area" localSheetId="0">'Option 1'!$A$1:$G$54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F81" i="1" l="1"/>
  <c r="F25" i="1"/>
  <c r="C70" i="1"/>
  <c r="C71" i="1" s="1"/>
  <c r="F71" i="1" s="1"/>
  <c r="C16" i="1"/>
  <c r="C15" i="1"/>
  <c r="E70" i="1"/>
  <c r="F89" i="1"/>
  <c r="E15" i="1"/>
  <c r="F33" i="1"/>
  <c r="C84" i="1"/>
  <c r="C28" i="1"/>
  <c r="F16" i="1" l="1"/>
  <c r="F70" i="1"/>
  <c r="F15" i="1"/>
  <c r="F86" i="1" l="1"/>
  <c r="F85" i="1"/>
  <c r="F84" i="1"/>
  <c r="F80" i="1"/>
  <c r="F77" i="1"/>
  <c r="F74" i="1"/>
  <c r="F67" i="1"/>
  <c r="F64" i="1"/>
  <c r="E63" i="1"/>
  <c r="F63" i="1" s="1"/>
  <c r="F22" i="1"/>
  <c r="F12" i="1"/>
  <c r="F9" i="1"/>
  <c r="F91" i="1" l="1"/>
  <c r="F92" i="1" s="1"/>
  <c r="F93" i="1" s="1"/>
  <c r="E8" i="1"/>
  <c r="F8" i="1" s="1"/>
  <c r="F19" i="1"/>
  <c r="F29" i="1"/>
  <c r="F30" i="1"/>
  <c r="F28" i="1"/>
  <c r="F35" i="1" l="1"/>
  <c r="F36" i="1" s="1"/>
  <c r="F37" i="1" s="1"/>
  <c r="F94" i="1"/>
  <c r="F96" i="1" s="1"/>
  <c r="F100" i="1" l="1"/>
  <c r="F104" i="1"/>
  <c r="F38" i="1"/>
  <c r="F40" i="1" s="1"/>
  <c r="F107" i="1" l="1"/>
  <c r="F48" i="1"/>
  <c r="F44" i="1"/>
  <c r="F51" i="1" l="1"/>
</calcChain>
</file>

<file path=xl/sharedStrings.xml><?xml version="1.0" encoding="utf-8"?>
<sst xmlns="http://purl.oclc.org/ooxml/spreadsheetml/main" count="127" uniqueCount="67">
  <si>
    <t>Description</t>
  </si>
  <si>
    <t>Unit</t>
  </si>
  <si>
    <t>Quantity</t>
  </si>
  <si>
    <t>Cost</t>
  </si>
  <si>
    <t>Total</t>
  </si>
  <si>
    <t xml:space="preserve">Partially underground under buildings; Naturally ventilated </t>
  </si>
  <si>
    <t>Car Parking</t>
  </si>
  <si>
    <t>m²</t>
  </si>
  <si>
    <t>Surface parking; lansdcaped</t>
  </si>
  <si>
    <t xml:space="preserve">Structure </t>
  </si>
  <si>
    <t>Theatre; less than 500 seats</t>
  </si>
  <si>
    <t xml:space="preserve">University; Art building </t>
  </si>
  <si>
    <t xml:space="preserve">University; Science building </t>
  </si>
  <si>
    <t>Prelims</t>
  </si>
  <si>
    <t>Employers and consultants' requirements</t>
  </si>
  <si>
    <t>wk</t>
  </si>
  <si>
    <t>Temporary works</t>
  </si>
  <si>
    <t>All temporary works; site fencing, haul roads, etc</t>
  </si>
  <si>
    <t>Treatment of Japanese Knotweed</t>
  </si>
  <si>
    <t>nr</t>
  </si>
  <si>
    <t>load</t>
  </si>
  <si>
    <t xml:space="preserve">Pretreatment; areas between 50-300m² - 3 treatments </t>
  </si>
  <si>
    <t>Sub Total</t>
  </si>
  <si>
    <t>Cost Indeces (project midpoint)</t>
  </si>
  <si>
    <t>Location Factor</t>
  </si>
  <si>
    <t xml:space="preserve">Root deflection barriers </t>
  </si>
  <si>
    <t xml:space="preserve">278 works </t>
  </si>
  <si>
    <t>m</t>
  </si>
  <si>
    <t>Entrance to building from road</t>
  </si>
  <si>
    <t>Preliminaries</t>
  </si>
  <si>
    <t>Assumptions</t>
  </si>
  <si>
    <t>Nr</t>
  </si>
  <si>
    <t>Earthworks</t>
  </si>
  <si>
    <t>Mains services</t>
  </si>
  <si>
    <t xml:space="preserve">All services </t>
  </si>
  <si>
    <t>m³</t>
  </si>
  <si>
    <t>Excavate to remove existing material and stockpile</t>
  </si>
  <si>
    <t>Removal of material off site - Loads</t>
  </si>
  <si>
    <t>Treatment of Japanese Knotweed - PROVISIONAL</t>
  </si>
  <si>
    <t>Capital costs</t>
  </si>
  <si>
    <t>Maintenance costs</t>
  </si>
  <si>
    <t>https://constructingexcellence.org.uk/wp-content/uploads/2015/03/wholelife.pdf</t>
  </si>
  <si>
    <t>Soure: Construction excellence</t>
  </si>
  <si>
    <t>Maintenance of building over 30 year life span</t>
  </si>
  <si>
    <t>Ratio 1:10:100</t>
  </si>
  <si>
    <t>Business costs</t>
  </si>
  <si>
    <t>1 (Maintenance): 10 (Captial): 100 (Business operation)</t>
  </si>
  <si>
    <t>Business operational costs of building over 30 year life span</t>
  </si>
  <si>
    <t xml:space="preserve">Total life costs </t>
  </si>
  <si>
    <t>Total life cost over 30 year life span - excluding demolition</t>
  </si>
  <si>
    <t>Design 1 - Top of the range price</t>
  </si>
  <si>
    <t>Design 1 - Budget Price</t>
  </si>
  <si>
    <t>Estimated site area of 4500m² - dig 1.5m across whole site.</t>
  </si>
  <si>
    <t>Removal from site to licence tip - PROVISIONAL</t>
  </si>
  <si>
    <t>Assumed project duration 78 weeks.</t>
  </si>
  <si>
    <t>Removal of Knotweed option.</t>
  </si>
  <si>
    <t>Bury on site Knotweed option.</t>
  </si>
  <si>
    <t>Additional 1500m² - dig 4m depth for underground carpark.</t>
  </si>
  <si>
    <t>Assuming 50m of road is required to for access.</t>
  </si>
  <si>
    <t>Based on excavation to a depth of 1.5m across whole site</t>
  </si>
  <si>
    <t>Profit and Overheads</t>
  </si>
  <si>
    <t xml:space="preserve">Profit and Overheads </t>
  </si>
  <si>
    <t>Estimating project duration of 78 weeks.</t>
  </si>
  <si>
    <t xml:space="preserve">Assuming a 50m entrance will be required to access car park </t>
  </si>
  <si>
    <t>from existing road</t>
  </si>
  <si>
    <t>Assumed area of underground car park - 1200m²</t>
  </si>
  <si>
    <t>Assumed area of ground floor car park - 500m²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</si>
</sst>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 val="doubleAccounting"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start/>
      <end/>
      <top/>
      <bottom/>
      <diagonal/>
    </border>
    <border>
      <start style="thin">
        <color auto="1"/>
      </start>
      <end style="thin">
        <color auto="1"/>
      </end>
      <top/>
      <bottom/>
      <diagonal/>
    </border>
    <border>
      <start style="thin">
        <color auto="1"/>
      </start>
      <end style="thin">
        <color auto="1"/>
      </end>
      <top/>
      <bottom style="medium">
        <color auto="1"/>
      </bottom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 style="medium">
        <color indexed="64"/>
      </start>
      <end/>
      <top style="medium">
        <color indexed="64"/>
      </top>
      <bottom style="medium">
        <color auto="1"/>
      </bottom>
      <diagonal/>
    </border>
    <border>
      <start style="thin">
        <color auto="1"/>
      </start>
      <end style="thin">
        <color auto="1"/>
      </end>
      <top style="medium">
        <color indexed="64"/>
      </top>
      <bottom style="medium">
        <color auto="1"/>
      </bottom>
      <diagonal/>
    </border>
    <border>
      <start style="thin">
        <color auto="1"/>
      </start>
      <end style="medium">
        <color indexed="64"/>
      </end>
      <top style="medium">
        <color indexed="64"/>
      </top>
      <bottom style="medium">
        <color auto="1"/>
      </bottom>
      <diagonal/>
    </border>
    <border>
      <start style="medium">
        <color indexed="64"/>
      </start>
      <end/>
      <top/>
      <bottom/>
      <diagonal/>
    </border>
    <border>
      <start style="thin">
        <color auto="1"/>
      </start>
      <end style="medium">
        <color indexed="64"/>
      </end>
      <top/>
      <bottom/>
      <diagonal/>
    </border>
    <border>
      <start style="medium">
        <color indexed="64"/>
      </start>
      <end/>
      <top/>
      <bottom style="medium">
        <color indexed="64"/>
      </bottom>
      <diagonal/>
    </border>
    <border>
      <start style="thin">
        <color auto="1"/>
      </start>
      <end style="medium">
        <color indexed="64"/>
      </end>
      <top/>
      <bottom style="medium">
        <color indexed="64"/>
      </bottom>
      <diagonal/>
    </border>
    <border>
      <start/>
      <end/>
      <top style="medium">
        <color indexed="64"/>
      </top>
      <bottom/>
      <diagonal/>
    </border>
    <border>
      <start style="thin">
        <color auto="1"/>
      </start>
      <end/>
      <top style="medium">
        <color indexed="64"/>
      </top>
      <bottom style="medium">
        <color auto="1"/>
      </bottom>
      <diagonal/>
    </border>
    <border>
      <start style="thin">
        <color auto="1"/>
      </start>
      <end/>
      <top/>
      <bottom/>
      <diagonal/>
    </border>
    <border>
      <start style="thin">
        <color auto="1"/>
      </start>
      <end/>
      <top/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2" fillId="0" borderId="1" xfId="0" applyFont="1" applyBorder="1"/>
    <xf numFmtId="2" fontId="0" fillId="0" borderId="1" xfId="0" applyNumberFormat="1" applyBorder="1"/>
    <xf numFmtId="44" fontId="0" fillId="0" borderId="1" xfId="0" applyNumberFormat="1" applyBorder="1"/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2" fontId="0" fillId="0" borderId="2" xfId="0" applyNumberFormat="1" applyBorder="1"/>
    <xf numFmtId="0" fontId="0" fillId="0" borderId="11" xfId="0" applyBorder="1"/>
    <xf numFmtId="0" fontId="0" fillId="0" borderId="11" xfId="0" applyBorder="1" applyAlignment="1">
      <alignment horizontal="center"/>
    </xf>
    <xf numFmtId="2" fontId="0" fillId="0" borderId="11" xfId="0" applyNumberFormat="1" applyBorder="1"/>
    <xf numFmtId="0" fontId="0" fillId="0" borderId="0" xfId="0" applyAlignment="1">
      <alignment horizontal="center"/>
    </xf>
    <xf numFmtId="2" fontId="0" fillId="0" borderId="0" xfId="0" applyNumberFormat="1"/>
    <xf numFmtId="44" fontId="0" fillId="0" borderId="2" xfId="0" applyNumberFormat="1" applyBorder="1"/>
    <xf numFmtId="0" fontId="0" fillId="0" borderId="10" xfId="0" applyBorder="1"/>
    <xf numFmtId="0" fontId="0" fillId="0" borderId="13" xfId="0" applyBorder="1"/>
    <xf numFmtId="44" fontId="0" fillId="0" borderId="13" xfId="0" applyNumberFormat="1" applyBorder="1"/>
    <xf numFmtId="44" fontId="4" fillId="0" borderId="13" xfId="0" applyNumberFormat="1" applyFont="1" applyBorder="1"/>
    <xf numFmtId="44" fontId="0" fillId="0" borderId="14" xfId="0" applyNumberForma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44" fontId="6" fillId="0" borderId="13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9" fontId="0" fillId="0" borderId="1" xfId="1" applyFont="1" applyBorder="1"/>
    <xf numFmtId="0" fontId="0" fillId="0" borderId="8" xfId="0" applyBorder="1" applyAlignment="1">
      <alignment horizontal="right"/>
    </xf>
    <xf numFmtId="0" fontId="0" fillId="0" borderId="8" xfId="0" applyBorder="1" applyAlignment="1">
      <alignment horizontal="right" vertical="top" wrapText="1"/>
    </xf>
    <xf numFmtId="0" fontId="0" fillId="0" borderId="7" xfId="0" applyBorder="1" applyAlignment="1">
      <alignment horizontal="center"/>
    </xf>
    <xf numFmtId="44" fontId="6" fillId="0" borderId="1" xfId="0" applyNumberFormat="1" applyFont="1" applyBorder="1"/>
    <xf numFmtId="0" fontId="1" fillId="2" borderId="4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6" xfId="0" applyFont="1" applyFill="1" applyBorder="1"/>
    <xf numFmtId="0" fontId="1" fillId="2" borderId="3" xfId="0" applyFont="1" applyFill="1" applyBorder="1" applyAlignment="1">
      <alignment horizontal="center"/>
    </xf>
    <xf numFmtId="0" fontId="7" fillId="0" borderId="0" xfId="0" applyFont="1"/>
    <xf numFmtId="1" fontId="0" fillId="0" borderId="1" xfId="0" applyNumberFormat="1" applyBorder="1"/>
    <xf numFmtId="0" fontId="0" fillId="0" borderId="8" xfId="0" applyBorder="1" applyAlignment="1">
      <alignment horizontal="right"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0"/>
  <sheetViews>
    <sheetView tabSelected="1" view="pageBreakPreview" topLeftCell="A4" zoomScale="70" zoomScaleNormal="70" zoomScaleSheetLayoutView="70" workbookViewId="0">
      <selection activeCell="H63" sqref="H63"/>
    </sheetView>
  </sheetViews>
  <sheetFormatPr defaultRowHeight="14.4" x14ac:dyDescent="0.3"/>
  <cols>
    <col min="1" max="1" width="5.21875" customWidth="1"/>
    <col min="2" max="2" width="59.5546875" customWidth="1"/>
    <col min="3" max="3" width="9" customWidth="1"/>
    <col min="4" max="4" width="6.44140625" customWidth="1"/>
    <col min="5" max="5" width="9.6640625" customWidth="1"/>
    <col min="6" max="6" width="17.109375" customWidth="1"/>
    <col min="7" max="7" width="54.5546875" customWidth="1"/>
  </cols>
  <sheetData>
    <row r="1" spans="1:7" ht="21.6" thickBot="1" x14ac:dyDescent="0.45">
      <c r="B1" s="44" t="s">
        <v>51</v>
      </c>
    </row>
    <row r="2" spans="1:7" ht="15" thickBot="1" x14ac:dyDescent="0.35">
      <c r="A2" s="39" t="s">
        <v>31</v>
      </c>
      <c r="B2" s="40" t="s">
        <v>0</v>
      </c>
      <c r="C2" s="40" t="s">
        <v>2</v>
      </c>
      <c r="D2" s="40" t="s">
        <v>1</v>
      </c>
      <c r="E2" s="40" t="s">
        <v>3</v>
      </c>
      <c r="F2" s="41" t="s">
        <v>4</v>
      </c>
      <c r="G2" s="42" t="s">
        <v>30</v>
      </c>
    </row>
    <row r="3" spans="1:7" x14ac:dyDescent="0.3">
      <c r="A3" s="25"/>
      <c r="B3" s="28"/>
      <c r="C3" s="28"/>
      <c r="D3" s="28"/>
      <c r="E3" s="28"/>
      <c r="F3" s="29"/>
      <c r="G3" s="30"/>
    </row>
    <row r="4" spans="1:7" x14ac:dyDescent="0.3">
      <c r="A4" s="25"/>
      <c r="B4" s="28"/>
      <c r="C4" s="28"/>
      <c r="D4" s="28"/>
      <c r="E4" s="28"/>
      <c r="F4" s="29"/>
      <c r="G4" s="30"/>
    </row>
    <row r="5" spans="1:7" x14ac:dyDescent="0.3">
      <c r="A5" s="25"/>
      <c r="B5" s="31" t="s">
        <v>39</v>
      </c>
      <c r="C5" s="28"/>
      <c r="D5" s="28"/>
      <c r="E5" s="28"/>
      <c r="F5" s="29"/>
      <c r="G5" s="30"/>
    </row>
    <row r="6" spans="1:7" x14ac:dyDescent="0.3">
      <c r="A6" s="26"/>
      <c r="B6" s="1"/>
      <c r="C6" s="1"/>
      <c r="D6" s="1"/>
      <c r="E6" s="1"/>
      <c r="F6" s="21"/>
      <c r="G6" s="9"/>
    </row>
    <row r="7" spans="1:7" x14ac:dyDescent="0.3">
      <c r="A7" s="26">
        <v>1</v>
      </c>
      <c r="B7" s="2" t="s">
        <v>18</v>
      </c>
      <c r="C7" s="1"/>
      <c r="D7" s="7"/>
      <c r="E7" s="1"/>
      <c r="F7" s="21"/>
      <c r="G7" s="9"/>
    </row>
    <row r="8" spans="1:7" x14ac:dyDescent="0.3">
      <c r="A8" s="26"/>
      <c r="B8" s="1" t="s">
        <v>21</v>
      </c>
      <c r="C8" s="1">
        <v>1</v>
      </c>
      <c r="D8" s="7" t="s">
        <v>19</v>
      </c>
      <c r="E8" s="1">
        <f>3682.28+(409.01*3)</f>
        <v>4909.3100000000004</v>
      </c>
      <c r="F8" s="22">
        <f>E8*C8</f>
        <v>4909.3100000000004</v>
      </c>
      <c r="G8" s="9"/>
    </row>
    <row r="9" spans="1:7" x14ac:dyDescent="0.3">
      <c r="A9" s="26"/>
      <c r="B9" s="1" t="s">
        <v>25</v>
      </c>
      <c r="C9" s="1">
        <v>500</v>
      </c>
      <c r="D9" s="7" t="s">
        <v>7</v>
      </c>
      <c r="E9" s="3">
        <v>13.6</v>
      </c>
      <c r="F9" s="22">
        <f>E9*C9</f>
        <v>6800</v>
      </c>
      <c r="G9" s="9" t="s">
        <v>56</v>
      </c>
    </row>
    <row r="10" spans="1:7" x14ac:dyDescent="0.3">
      <c r="A10" s="26"/>
      <c r="B10" s="1"/>
      <c r="C10" s="1"/>
      <c r="D10" s="7"/>
      <c r="E10" s="3"/>
      <c r="F10" s="21"/>
      <c r="G10" s="9"/>
    </row>
    <row r="11" spans="1:7" x14ac:dyDescent="0.3">
      <c r="A11" s="26">
        <v>2</v>
      </c>
      <c r="B11" s="2" t="s">
        <v>13</v>
      </c>
      <c r="C11" s="3"/>
      <c r="D11" s="7"/>
      <c r="E11" s="3"/>
      <c r="F11" s="22"/>
      <c r="G11" s="9"/>
    </row>
    <row r="12" spans="1:7" x14ac:dyDescent="0.3">
      <c r="A12" s="26"/>
      <c r="B12" s="1" t="s">
        <v>14</v>
      </c>
      <c r="C12" s="3">
        <v>78</v>
      </c>
      <c r="D12" s="7" t="s">
        <v>15</v>
      </c>
      <c r="E12" s="3">
        <v>2888</v>
      </c>
      <c r="F12" s="22">
        <f>E12*C12</f>
        <v>225264</v>
      </c>
      <c r="G12" s="9" t="s">
        <v>62</v>
      </c>
    </row>
    <row r="13" spans="1:7" x14ac:dyDescent="0.3">
      <c r="A13" s="26"/>
      <c r="B13" s="1"/>
      <c r="C13" s="3"/>
      <c r="D13" s="7"/>
      <c r="E13" s="3"/>
      <c r="F13" s="22"/>
      <c r="G13" s="9"/>
    </row>
    <row r="14" spans="1:7" x14ac:dyDescent="0.3">
      <c r="A14" s="26">
        <v>3</v>
      </c>
      <c r="B14" s="2" t="s">
        <v>32</v>
      </c>
      <c r="C14" s="3"/>
      <c r="D14" s="7"/>
      <c r="E14" s="3"/>
      <c r="F14" s="22"/>
      <c r="G14" s="9"/>
    </row>
    <row r="15" spans="1:7" x14ac:dyDescent="0.3">
      <c r="A15" s="26"/>
      <c r="B15" s="1" t="s">
        <v>36</v>
      </c>
      <c r="C15" s="3">
        <f>4500*1.5</f>
        <v>6750</v>
      </c>
      <c r="D15" s="7" t="s">
        <v>35</v>
      </c>
      <c r="E15" s="3">
        <f>8.83*1.15</f>
        <v>10.154499999999999</v>
      </c>
      <c r="F15" s="22">
        <f>E15*C15</f>
        <v>68542.874999999985</v>
      </c>
      <c r="G15" s="9" t="s">
        <v>59</v>
      </c>
    </row>
    <row r="16" spans="1:7" x14ac:dyDescent="0.3">
      <c r="A16" s="26"/>
      <c r="B16" s="1" t="s">
        <v>37</v>
      </c>
      <c r="C16" s="3">
        <f>(C15*1.25)/7.5</f>
        <v>1125</v>
      </c>
      <c r="D16" s="7" t="s">
        <v>19</v>
      </c>
      <c r="E16" s="3">
        <v>250</v>
      </c>
      <c r="F16" s="22">
        <f>E16*C16</f>
        <v>281250</v>
      </c>
      <c r="G16" s="9"/>
    </row>
    <row r="17" spans="1:7" x14ac:dyDescent="0.3">
      <c r="A17" s="26"/>
      <c r="B17" s="1"/>
      <c r="C17" s="3"/>
      <c r="D17" s="7"/>
      <c r="E17" s="3"/>
      <c r="F17" s="22"/>
      <c r="G17" s="9"/>
    </row>
    <row r="18" spans="1:7" x14ac:dyDescent="0.3">
      <c r="A18" s="26">
        <v>4</v>
      </c>
      <c r="B18" s="2" t="s">
        <v>16</v>
      </c>
      <c r="C18" s="3"/>
      <c r="D18" s="7"/>
      <c r="E18" s="3"/>
      <c r="F18" s="22"/>
      <c r="G18" s="9"/>
    </row>
    <row r="19" spans="1:7" x14ac:dyDescent="0.3">
      <c r="A19" s="26"/>
      <c r="B19" s="1" t="s">
        <v>17</v>
      </c>
      <c r="C19" s="3">
        <v>78</v>
      </c>
      <c r="D19" s="7" t="s">
        <v>15</v>
      </c>
      <c r="E19" s="3">
        <v>1826</v>
      </c>
      <c r="F19" s="22">
        <f>E19*C19</f>
        <v>142428</v>
      </c>
      <c r="G19" s="9" t="s">
        <v>62</v>
      </c>
    </row>
    <row r="20" spans="1:7" x14ac:dyDescent="0.3">
      <c r="A20" s="26"/>
      <c r="B20" s="1"/>
      <c r="C20" s="3"/>
      <c r="D20" s="7"/>
      <c r="E20" s="3"/>
      <c r="F20" s="22"/>
      <c r="G20" s="9"/>
    </row>
    <row r="21" spans="1:7" x14ac:dyDescent="0.3">
      <c r="A21" s="26">
        <v>5</v>
      </c>
      <c r="B21" s="2" t="s">
        <v>26</v>
      </c>
      <c r="C21" s="3"/>
      <c r="D21" s="7"/>
      <c r="E21" s="3"/>
      <c r="F21" s="22"/>
      <c r="G21" s="9"/>
    </row>
    <row r="22" spans="1:7" x14ac:dyDescent="0.3">
      <c r="A22" s="26"/>
      <c r="B22" s="1" t="s">
        <v>28</v>
      </c>
      <c r="C22" s="3">
        <v>50</v>
      </c>
      <c r="D22" s="7" t="s">
        <v>27</v>
      </c>
      <c r="E22" s="3">
        <v>1475</v>
      </c>
      <c r="F22" s="22">
        <f>E22*C22</f>
        <v>73750</v>
      </c>
      <c r="G22" s="9" t="s">
        <v>63</v>
      </c>
    </row>
    <row r="23" spans="1:7" x14ac:dyDescent="0.3">
      <c r="A23" s="26"/>
      <c r="B23" s="1"/>
      <c r="C23" s="3"/>
      <c r="D23" s="7"/>
      <c r="E23" s="3"/>
      <c r="F23" s="22"/>
      <c r="G23" s="9" t="s">
        <v>64</v>
      </c>
    </row>
    <row r="24" spans="1:7" x14ac:dyDescent="0.3">
      <c r="A24" s="26">
        <v>6</v>
      </c>
      <c r="B24" s="2" t="s">
        <v>6</v>
      </c>
      <c r="C24" s="3"/>
      <c r="D24" s="7"/>
      <c r="E24" s="3"/>
      <c r="F24" s="22"/>
      <c r="G24" s="9"/>
    </row>
    <row r="25" spans="1:7" x14ac:dyDescent="0.3">
      <c r="A25" s="26"/>
      <c r="B25" s="1" t="s">
        <v>8</v>
      </c>
      <c r="C25" s="3">
        <v>500</v>
      </c>
      <c r="D25" s="7" t="s">
        <v>7</v>
      </c>
      <c r="E25" s="3">
        <v>110</v>
      </c>
      <c r="F25" s="22">
        <f t="shared" ref="F25" si="0">E25*C25</f>
        <v>55000</v>
      </c>
      <c r="G25" s="9" t="s">
        <v>66</v>
      </c>
    </row>
    <row r="26" spans="1:7" x14ac:dyDescent="0.3">
      <c r="A26" s="26"/>
      <c r="B26" s="1"/>
      <c r="C26" s="3"/>
      <c r="D26" s="7"/>
      <c r="E26" s="3"/>
      <c r="F26" s="22"/>
      <c r="G26" s="9"/>
    </row>
    <row r="27" spans="1:7" x14ac:dyDescent="0.3">
      <c r="A27" s="26">
        <v>7</v>
      </c>
      <c r="B27" s="2" t="s">
        <v>9</v>
      </c>
      <c r="C27" s="3"/>
      <c r="D27" s="7"/>
      <c r="E27" s="3"/>
      <c r="F27" s="22"/>
      <c r="G27" s="9"/>
    </row>
    <row r="28" spans="1:7" x14ac:dyDescent="0.3">
      <c r="A28" s="26"/>
      <c r="B28" s="1" t="s">
        <v>10</v>
      </c>
      <c r="C28" s="3">
        <f>168+141</f>
        <v>309</v>
      </c>
      <c r="D28" s="7" t="s">
        <v>7</v>
      </c>
      <c r="E28" s="3">
        <v>2750</v>
      </c>
      <c r="F28" s="22">
        <f>E28*C28</f>
        <v>849750</v>
      </c>
      <c r="G28" s="9"/>
    </row>
    <row r="29" spans="1:7" x14ac:dyDescent="0.3">
      <c r="A29" s="26"/>
      <c r="B29" s="1" t="s">
        <v>11</v>
      </c>
      <c r="C29" s="3">
        <v>1150</v>
      </c>
      <c r="D29" s="7" t="s">
        <v>7</v>
      </c>
      <c r="E29" s="3">
        <v>1350</v>
      </c>
      <c r="F29" s="22">
        <f t="shared" ref="F29:F30" si="1">E29*C29</f>
        <v>1552500</v>
      </c>
      <c r="G29" s="9"/>
    </row>
    <row r="30" spans="1:7" x14ac:dyDescent="0.3">
      <c r="A30" s="8"/>
      <c r="B30" s="1" t="s">
        <v>12</v>
      </c>
      <c r="C30" s="3">
        <v>1150</v>
      </c>
      <c r="D30" s="7" t="s">
        <v>7</v>
      </c>
      <c r="E30" s="3">
        <v>1650</v>
      </c>
      <c r="F30" s="22">
        <f t="shared" si="1"/>
        <v>1897500</v>
      </c>
      <c r="G30" s="9"/>
    </row>
    <row r="31" spans="1:7" x14ac:dyDescent="0.3">
      <c r="A31" s="8"/>
      <c r="B31" s="1"/>
      <c r="C31" s="3"/>
      <c r="D31" s="7"/>
      <c r="E31" s="3"/>
      <c r="F31" s="22"/>
      <c r="G31" s="9"/>
    </row>
    <row r="32" spans="1:7" x14ac:dyDescent="0.3">
      <c r="A32" s="26">
        <v>8</v>
      </c>
      <c r="B32" s="2" t="s">
        <v>33</v>
      </c>
      <c r="C32" s="3"/>
      <c r="D32" s="7"/>
      <c r="E32" s="3"/>
      <c r="F32" s="22"/>
      <c r="G32" s="9"/>
    </row>
    <row r="33" spans="1:7" x14ac:dyDescent="0.3">
      <c r="A33" s="8"/>
      <c r="B33" s="1" t="s">
        <v>34</v>
      </c>
      <c r="C33" s="3">
        <v>200</v>
      </c>
      <c r="D33" s="7" t="s">
        <v>27</v>
      </c>
      <c r="E33" s="3">
        <v>1000</v>
      </c>
      <c r="F33" s="22">
        <f t="shared" ref="F33" si="2">E33*C33</f>
        <v>200000</v>
      </c>
      <c r="G33" s="9"/>
    </row>
    <row r="34" spans="1:7" x14ac:dyDescent="0.3">
      <c r="A34" s="8"/>
      <c r="B34" s="1"/>
      <c r="C34" s="3"/>
      <c r="D34" s="7"/>
      <c r="E34" s="3"/>
      <c r="F34" s="22"/>
      <c r="G34" s="9"/>
    </row>
    <row r="35" spans="1:7" x14ac:dyDescent="0.3">
      <c r="A35" s="8"/>
      <c r="B35" s="5" t="s">
        <v>22</v>
      </c>
      <c r="C35" s="3"/>
      <c r="D35" s="7"/>
      <c r="E35" s="3"/>
      <c r="F35" s="22">
        <f>SUM(F7:F34)</f>
        <v>5357694.1850000005</v>
      </c>
      <c r="G35" s="9"/>
    </row>
    <row r="36" spans="1:7" x14ac:dyDescent="0.3">
      <c r="A36" s="8"/>
      <c r="B36" s="5" t="s">
        <v>24</v>
      </c>
      <c r="C36" s="3"/>
      <c r="D36" s="7"/>
      <c r="E36" s="3"/>
      <c r="F36" s="22">
        <f>F35*0.86</f>
        <v>4607616.9991000006</v>
      </c>
      <c r="G36" s="9"/>
    </row>
    <row r="37" spans="1:7" x14ac:dyDescent="0.3">
      <c r="A37" s="8"/>
      <c r="B37" s="5" t="s">
        <v>23</v>
      </c>
      <c r="C37" s="3"/>
      <c r="D37" s="7"/>
      <c r="E37" s="3"/>
      <c r="F37" s="22">
        <f>F36*1.25</f>
        <v>5759521.2488750005</v>
      </c>
      <c r="G37" s="9"/>
    </row>
    <row r="38" spans="1:7" ht="15.6" customHeight="1" x14ac:dyDescent="0.3">
      <c r="A38" s="8"/>
      <c r="B38" s="5" t="s">
        <v>60</v>
      </c>
      <c r="C38" s="3"/>
      <c r="D38" s="7"/>
      <c r="E38" s="3"/>
      <c r="F38" s="22">
        <f>F37*0.15</f>
        <v>863928.18733125005</v>
      </c>
      <c r="G38" s="9"/>
    </row>
    <row r="39" spans="1:7" x14ac:dyDescent="0.3">
      <c r="A39" s="8"/>
      <c r="B39" s="6"/>
      <c r="C39" s="1"/>
      <c r="D39" s="7"/>
      <c r="E39" s="3"/>
      <c r="F39" s="22"/>
      <c r="G39" s="9"/>
    </row>
    <row r="40" spans="1:7" ht="16.2" x14ac:dyDescent="0.45">
      <c r="A40" s="8"/>
      <c r="B40" s="5" t="s">
        <v>4</v>
      </c>
      <c r="C40" s="1"/>
      <c r="D40" s="7"/>
      <c r="E40" s="3"/>
      <c r="F40" s="27">
        <f>F37+F38</f>
        <v>6623449.4362062505</v>
      </c>
      <c r="G40" s="9"/>
    </row>
    <row r="41" spans="1:7" ht="16.2" x14ac:dyDescent="0.45">
      <c r="A41" s="8"/>
      <c r="B41" s="5"/>
      <c r="C41" s="1"/>
      <c r="D41" s="7"/>
      <c r="E41" s="3"/>
      <c r="F41" s="23"/>
      <c r="G41" s="35" t="s">
        <v>42</v>
      </c>
    </row>
    <row r="42" spans="1:7" ht="16.2" x14ac:dyDescent="0.45">
      <c r="A42" s="8"/>
      <c r="B42" s="32" t="s">
        <v>40</v>
      </c>
      <c r="C42" s="1"/>
      <c r="D42" s="7"/>
      <c r="E42" s="3"/>
      <c r="F42" s="23"/>
      <c r="G42" s="46" t="s">
        <v>41</v>
      </c>
    </row>
    <row r="43" spans="1:7" ht="16.2" x14ac:dyDescent="0.45">
      <c r="A43" s="37"/>
      <c r="B43" s="32"/>
      <c r="C43" s="1"/>
      <c r="D43" s="7"/>
      <c r="E43" s="3"/>
      <c r="F43" s="23"/>
      <c r="G43" s="46"/>
    </row>
    <row r="44" spans="1:7" ht="16.2" x14ac:dyDescent="0.45">
      <c r="A44" s="26">
        <v>9</v>
      </c>
      <c r="B44" s="33" t="s">
        <v>43</v>
      </c>
      <c r="C44" s="1"/>
      <c r="D44" s="7"/>
      <c r="E44" s="34">
        <v>0.1</v>
      </c>
      <c r="F44" s="27">
        <f>F40*E44</f>
        <v>662344.94362062507</v>
      </c>
      <c r="G44" s="36" t="s">
        <v>44</v>
      </c>
    </row>
    <row r="45" spans="1:7" ht="16.2" x14ac:dyDescent="0.45">
      <c r="A45" s="37"/>
      <c r="B45" s="5"/>
      <c r="C45" s="1"/>
      <c r="D45" s="7"/>
      <c r="E45" s="3"/>
      <c r="F45" s="23"/>
      <c r="G45" s="36" t="s">
        <v>46</v>
      </c>
    </row>
    <row r="46" spans="1:7" ht="16.2" x14ac:dyDescent="0.45">
      <c r="A46" s="37"/>
      <c r="B46" s="32" t="s">
        <v>45</v>
      </c>
      <c r="C46" s="1"/>
      <c r="D46" s="7"/>
      <c r="E46" s="3"/>
      <c r="F46" s="23"/>
      <c r="G46" s="35"/>
    </row>
    <row r="47" spans="1:7" ht="16.2" x14ac:dyDescent="0.45">
      <c r="A47" s="37"/>
      <c r="B47" s="32"/>
      <c r="C47" s="1"/>
      <c r="D47" s="7"/>
      <c r="E47" s="3"/>
      <c r="F47" s="23"/>
      <c r="G47" s="35"/>
    </row>
    <row r="48" spans="1:7" ht="16.2" x14ac:dyDescent="0.45">
      <c r="A48" s="26">
        <v>10</v>
      </c>
      <c r="B48" s="33" t="s">
        <v>47</v>
      </c>
      <c r="C48" s="1"/>
      <c r="D48" s="7"/>
      <c r="E48" s="34">
        <v>10</v>
      </c>
      <c r="F48" s="27">
        <f>F40*E48</f>
        <v>66234494.362062506</v>
      </c>
      <c r="G48" s="35"/>
    </row>
    <row r="49" spans="1:7" ht="16.2" x14ac:dyDescent="0.45">
      <c r="A49" s="37"/>
      <c r="B49" s="5"/>
      <c r="C49" s="1"/>
      <c r="D49" s="7"/>
      <c r="E49" s="3"/>
      <c r="F49" s="23"/>
      <c r="G49" s="9"/>
    </row>
    <row r="50" spans="1:7" ht="16.2" x14ac:dyDescent="0.45">
      <c r="A50" s="37"/>
      <c r="B50" s="31" t="s">
        <v>48</v>
      </c>
      <c r="C50" s="1"/>
      <c r="D50" s="7"/>
      <c r="E50" s="3"/>
      <c r="F50" s="23"/>
      <c r="G50" s="9"/>
    </row>
    <row r="51" spans="1:7" ht="16.2" x14ac:dyDescent="0.45">
      <c r="A51" s="26">
        <v>11</v>
      </c>
      <c r="B51" s="33" t="s">
        <v>49</v>
      </c>
      <c r="C51" s="1"/>
      <c r="D51" s="7"/>
      <c r="E51" s="3"/>
      <c r="F51" s="27">
        <f>F48+F44+F40</f>
        <v>73520288.741889372</v>
      </c>
      <c r="G51" s="9"/>
    </row>
    <row r="52" spans="1:7" ht="16.2" x14ac:dyDescent="0.45">
      <c r="A52" s="37"/>
      <c r="B52" s="5"/>
      <c r="C52" s="1"/>
      <c r="D52" s="7"/>
      <c r="E52" s="3"/>
      <c r="F52" s="23"/>
      <c r="G52" s="9"/>
    </row>
    <row r="53" spans="1:7" ht="16.2" x14ac:dyDescent="0.45">
      <c r="A53" s="8"/>
      <c r="B53" s="5"/>
      <c r="C53" s="1"/>
      <c r="D53" s="7"/>
      <c r="E53" s="3"/>
      <c r="F53" s="23"/>
      <c r="G53" s="9"/>
    </row>
    <row r="54" spans="1:7" ht="15" thickBot="1" x14ac:dyDescent="0.35">
      <c r="A54" s="10"/>
      <c r="B54" s="11"/>
      <c r="C54" s="11"/>
      <c r="D54" s="12"/>
      <c r="E54" s="13"/>
      <c r="F54" s="24"/>
      <c r="G54" s="20"/>
    </row>
    <row r="55" spans="1:7" x14ac:dyDescent="0.3">
      <c r="A55" s="14"/>
      <c r="B55" s="14"/>
      <c r="C55" s="14"/>
      <c r="D55" s="15"/>
      <c r="E55" s="16"/>
      <c r="F55" s="14"/>
    </row>
    <row r="56" spans="1:7" x14ac:dyDescent="0.3">
      <c r="D56" s="17"/>
      <c r="E56" s="18"/>
    </row>
    <row r="57" spans="1:7" x14ac:dyDescent="0.3">
      <c r="D57" s="17"/>
      <c r="E57" s="18"/>
    </row>
    <row r="58" spans="1:7" x14ac:dyDescent="0.3">
      <c r="D58" s="17"/>
      <c r="E58" s="18"/>
    </row>
    <row r="59" spans="1:7" ht="21.6" thickBot="1" x14ac:dyDescent="0.45">
      <c r="B59" s="44" t="s">
        <v>50</v>
      </c>
      <c r="D59" s="17"/>
      <c r="E59" s="18"/>
    </row>
    <row r="60" spans="1:7" ht="15" thickBot="1" x14ac:dyDescent="0.35">
      <c r="A60" s="39"/>
      <c r="B60" s="40" t="s">
        <v>0</v>
      </c>
      <c r="C60" s="40" t="s">
        <v>2</v>
      </c>
      <c r="D60" s="40" t="s">
        <v>1</v>
      </c>
      <c r="E60" s="40" t="s">
        <v>3</v>
      </c>
      <c r="F60" s="41" t="s">
        <v>4</v>
      </c>
      <c r="G60" s="43" t="s">
        <v>30</v>
      </c>
    </row>
    <row r="61" spans="1:7" x14ac:dyDescent="0.3">
      <c r="A61" s="8"/>
      <c r="B61" s="1"/>
      <c r="C61" s="1"/>
      <c r="D61" s="1"/>
      <c r="E61" s="1"/>
      <c r="F61" s="1"/>
      <c r="G61" s="9"/>
    </row>
    <row r="62" spans="1:7" x14ac:dyDescent="0.3">
      <c r="A62" s="26">
        <v>1</v>
      </c>
      <c r="B62" s="2" t="s">
        <v>38</v>
      </c>
      <c r="C62" s="1"/>
      <c r="D62" s="7"/>
      <c r="E62" s="1"/>
      <c r="F62" s="1"/>
      <c r="G62" s="9"/>
    </row>
    <row r="63" spans="1:7" x14ac:dyDescent="0.3">
      <c r="A63" s="26"/>
      <c r="B63" s="1" t="s">
        <v>21</v>
      </c>
      <c r="C63" s="1">
        <v>1</v>
      </c>
      <c r="D63" s="7" t="s">
        <v>19</v>
      </c>
      <c r="E63" s="1">
        <f>3682.28+(409.01*3)</f>
        <v>4909.3100000000004</v>
      </c>
      <c r="F63" s="4">
        <f>E63*C63</f>
        <v>4909.3100000000004</v>
      </c>
      <c r="G63" s="9"/>
    </row>
    <row r="64" spans="1:7" x14ac:dyDescent="0.3">
      <c r="A64" s="26"/>
      <c r="B64" s="1" t="s">
        <v>53</v>
      </c>
      <c r="C64" s="1">
        <v>20</v>
      </c>
      <c r="D64" s="7" t="s">
        <v>20</v>
      </c>
      <c r="E64" s="1">
        <v>1302.96</v>
      </c>
      <c r="F64" s="4">
        <f>E64*C64</f>
        <v>26059.200000000001</v>
      </c>
      <c r="G64" s="9" t="s">
        <v>55</v>
      </c>
    </row>
    <row r="65" spans="1:7" x14ac:dyDescent="0.3">
      <c r="A65" s="26"/>
      <c r="B65" s="1"/>
      <c r="C65" s="1"/>
      <c r="D65" s="7"/>
      <c r="E65" s="3"/>
      <c r="F65" s="1"/>
      <c r="G65" s="9"/>
    </row>
    <row r="66" spans="1:7" x14ac:dyDescent="0.3">
      <c r="A66" s="26">
        <v>2</v>
      </c>
      <c r="B66" s="2" t="s">
        <v>29</v>
      </c>
      <c r="C66" s="3"/>
      <c r="D66" s="7"/>
      <c r="E66" s="3"/>
      <c r="F66" s="4"/>
      <c r="G66" s="9"/>
    </row>
    <row r="67" spans="1:7" x14ac:dyDescent="0.3">
      <c r="A67" s="26"/>
      <c r="B67" s="1" t="s">
        <v>14</v>
      </c>
      <c r="C67" s="3">
        <v>78</v>
      </c>
      <c r="D67" s="7" t="s">
        <v>15</v>
      </c>
      <c r="E67" s="3">
        <v>2888</v>
      </c>
      <c r="F67" s="4">
        <f>E67*C67</f>
        <v>225264</v>
      </c>
      <c r="G67" s="9" t="s">
        <v>54</v>
      </c>
    </row>
    <row r="68" spans="1:7" x14ac:dyDescent="0.3">
      <c r="A68" s="26"/>
      <c r="B68" s="1"/>
      <c r="C68" s="3"/>
      <c r="D68" s="7"/>
      <c r="E68" s="3"/>
      <c r="F68" s="4"/>
      <c r="G68" s="9"/>
    </row>
    <row r="69" spans="1:7" x14ac:dyDescent="0.3">
      <c r="A69" s="26">
        <v>3</v>
      </c>
      <c r="B69" s="2" t="s">
        <v>32</v>
      </c>
      <c r="C69" s="3"/>
      <c r="D69" s="7"/>
      <c r="E69" s="3"/>
      <c r="F69" s="22"/>
      <c r="G69" s="9"/>
    </row>
    <row r="70" spans="1:7" x14ac:dyDescent="0.3">
      <c r="A70" s="26"/>
      <c r="B70" s="1" t="s">
        <v>36</v>
      </c>
      <c r="C70" s="45">
        <f>(4500*1.5)+(1500*4)</f>
        <v>12750</v>
      </c>
      <c r="D70" s="7" t="s">
        <v>35</v>
      </c>
      <c r="E70" s="3">
        <f>8.83*1.15</f>
        <v>10.154499999999999</v>
      </c>
      <c r="F70" s="22">
        <f>E70*C70</f>
        <v>129469.87499999999</v>
      </c>
      <c r="G70" s="9" t="s">
        <v>52</v>
      </c>
    </row>
    <row r="71" spans="1:7" x14ac:dyDescent="0.3">
      <c r="A71" s="26"/>
      <c r="B71" s="1" t="s">
        <v>37</v>
      </c>
      <c r="C71" s="3">
        <f>((C70*1.25)*2)/18</f>
        <v>1770.8333333333333</v>
      </c>
      <c r="D71" s="7" t="s">
        <v>19</v>
      </c>
      <c r="E71" s="3">
        <v>250</v>
      </c>
      <c r="F71" s="22">
        <f>E71*C71</f>
        <v>442708.33333333331</v>
      </c>
      <c r="G71" s="9" t="s">
        <v>57</v>
      </c>
    </row>
    <row r="72" spans="1:7" x14ac:dyDescent="0.3">
      <c r="A72" s="26"/>
      <c r="B72" s="1"/>
      <c r="C72" s="3"/>
      <c r="D72" s="7"/>
      <c r="E72" s="3"/>
      <c r="F72" s="22"/>
      <c r="G72" s="9"/>
    </row>
    <row r="73" spans="1:7" x14ac:dyDescent="0.3">
      <c r="A73" s="26">
        <v>4</v>
      </c>
      <c r="B73" s="2" t="s">
        <v>16</v>
      </c>
      <c r="C73" s="3"/>
      <c r="D73" s="7"/>
      <c r="E73" s="3"/>
      <c r="F73" s="4"/>
      <c r="G73" s="9"/>
    </row>
    <row r="74" spans="1:7" x14ac:dyDescent="0.3">
      <c r="A74" s="26"/>
      <c r="B74" s="1" t="s">
        <v>17</v>
      </c>
      <c r="C74" s="3">
        <v>78</v>
      </c>
      <c r="D74" s="7" t="s">
        <v>15</v>
      </c>
      <c r="E74" s="3">
        <v>1826</v>
      </c>
      <c r="F74" s="4">
        <f>E74*C74</f>
        <v>142428</v>
      </c>
      <c r="G74" s="9" t="s">
        <v>54</v>
      </c>
    </row>
    <row r="75" spans="1:7" x14ac:dyDescent="0.3">
      <c r="A75" s="26"/>
      <c r="B75" s="1"/>
      <c r="C75" s="3"/>
      <c r="D75" s="7"/>
      <c r="E75" s="3"/>
      <c r="F75" s="4"/>
      <c r="G75" s="9"/>
    </row>
    <row r="76" spans="1:7" x14ac:dyDescent="0.3">
      <c r="A76" s="26">
        <v>5</v>
      </c>
      <c r="B76" s="2" t="s">
        <v>26</v>
      </c>
      <c r="C76" s="3"/>
      <c r="D76" s="7"/>
      <c r="E76" s="3"/>
      <c r="F76" s="4"/>
      <c r="G76" s="9"/>
    </row>
    <row r="77" spans="1:7" x14ac:dyDescent="0.3">
      <c r="A77" s="26"/>
      <c r="B77" s="1" t="s">
        <v>28</v>
      </c>
      <c r="C77" s="3">
        <v>50</v>
      </c>
      <c r="D77" s="7" t="s">
        <v>27</v>
      </c>
      <c r="E77" s="3">
        <v>1475</v>
      </c>
      <c r="F77" s="4">
        <f>E77*C77</f>
        <v>73750</v>
      </c>
      <c r="G77" s="9" t="s">
        <v>58</v>
      </c>
    </row>
    <row r="78" spans="1:7" x14ac:dyDescent="0.3">
      <c r="A78" s="26"/>
      <c r="B78" s="1"/>
      <c r="C78" s="3"/>
      <c r="D78" s="7"/>
      <c r="E78" s="3"/>
      <c r="F78" s="4"/>
      <c r="G78" s="9"/>
    </row>
    <row r="79" spans="1:7" x14ac:dyDescent="0.3">
      <c r="A79" s="26">
        <v>6</v>
      </c>
      <c r="B79" s="2" t="s">
        <v>6</v>
      </c>
      <c r="C79" s="3"/>
      <c r="D79" s="7"/>
      <c r="E79" s="3"/>
      <c r="F79" s="4"/>
      <c r="G79" s="9"/>
    </row>
    <row r="80" spans="1:7" x14ac:dyDescent="0.3">
      <c r="A80" s="26"/>
      <c r="B80" s="1" t="s">
        <v>5</v>
      </c>
      <c r="C80" s="3">
        <v>1200</v>
      </c>
      <c r="D80" s="7" t="s">
        <v>7</v>
      </c>
      <c r="E80" s="3">
        <v>840</v>
      </c>
      <c r="F80" s="4">
        <f>E80*C80</f>
        <v>1008000</v>
      </c>
      <c r="G80" s="9" t="s">
        <v>65</v>
      </c>
    </row>
    <row r="81" spans="1:7" x14ac:dyDescent="0.3">
      <c r="A81" s="26"/>
      <c r="B81" s="1" t="s">
        <v>8</v>
      </c>
      <c r="C81" s="3">
        <v>500</v>
      </c>
      <c r="D81" s="7" t="s">
        <v>7</v>
      </c>
      <c r="E81" s="3">
        <v>110</v>
      </c>
      <c r="F81" s="22">
        <f t="shared" ref="F81" si="3">E81*C81</f>
        <v>55000</v>
      </c>
      <c r="G81" s="9" t="s">
        <v>66</v>
      </c>
    </row>
    <row r="82" spans="1:7" x14ac:dyDescent="0.3">
      <c r="A82" s="26"/>
      <c r="B82" s="1"/>
      <c r="C82" s="3"/>
      <c r="D82" s="7"/>
      <c r="E82" s="3"/>
      <c r="F82" s="4"/>
      <c r="G82" s="9"/>
    </row>
    <row r="83" spans="1:7" x14ac:dyDescent="0.3">
      <c r="A83" s="26">
        <v>7</v>
      </c>
      <c r="B83" s="2" t="s">
        <v>9</v>
      </c>
      <c r="C83" s="3"/>
      <c r="D83" s="7"/>
      <c r="E83" s="3"/>
      <c r="F83" s="4"/>
      <c r="G83" s="9"/>
    </row>
    <row r="84" spans="1:7" x14ac:dyDescent="0.3">
      <c r="A84" s="26"/>
      <c r="B84" s="1" t="s">
        <v>10</v>
      </c>
      <c r="C84" s="3">
        <f>168+141</f>
        <v>309</v>
      </c>
      <c r="D84" s="7" t="s">
        <v>7</v>
      </c>
      <c r="E84" s="3">
        <v>3500</v>
      </c>
      <c r="F84" s="4">
        <f>E84*C84</f>
        <v>1081500</v>
      </c>
      <c r="G84" s="9"/>
    </row>
    <row r="85" spans="1:7" x14ac:dyDescent="0.3">
      <c r="A85" s="26"/>
      <c r="B85" s="1" t="s">
        <v>11</v>
      </c>
      <c r="C85" s="3">
        <v>1150</v>
      </c>
      <c r="D85" s="7" t="s">
        <v>7</v>
      </c>
      <c r="E85" s="3">
        <v>1725</v>
      </c>
      <c r="F85" s="4">
        <f t="shared" ref="F85:F86" si="4">E85*C85</f>
        <v>1983750</v>
      </c>
      <c r="G85" s="9"/>
    </row>
    <row r="86" spans="1:7" x14ac:dyDescent="0.3">
      <c r="A86" s="26"/>
      <c r="B86" s="1" t="s">
        <v>12</v>
      </c>
      <c r="C86" s="3">
        <v>1150</v>
      </c>
      <c r="D86" s="7" t="s">
        <v>7</v>
      </c>
      <c r="E86" s="3">
        <v>2125</v>
      </c>
      <c r="F86" s="4">
        <f t="shared" si="4"/>
        <v>2443750</v>
      </c>
      <c r="G86" s="9"/>
    </row>
    <row r="87" spans="1:7" x14ac:dyDescent="0.3">
      <c r="A87" s="8"/>
      <c r="B87" s="1"/>
      <c r="C87" s="3"/>
      <c r="D87" s="7"/>
      <c r="E87" s="3"/>
      <c r="F87" s="4"/>
      <c r="G87" s="9"/>
    </row>
    <row r="88" spans="1:7" x14ac:dyDescent="0.3">
      <c r="A88" s="26">
        <v>8</v>
      </c>
      <c r="B88" s="2" t="s">
        <v>33</v>
      </c>
      <c r="C88" s="3"/>
      <c r="D88" s="7"/>
      <c r="E88" s="3"/>
      <c r="F88" s="22"/>
      <c r="G88" s="9"/>
    </row>
    <row r="89" spans="1:7" x14ac:dyDescent="0.3">
      <c r="A89" s="26"/>
      <c r="B89" s="1" t="s">
        <v>34</v>
      </c>
      <c r="C89" s="3">
        <v>200</v>
      </c>
      <c r="D89" s="7" t="s">
        <v>27</v>
      </c>
      <c r="E89" s="3">
        <v>1000</v>
      </c>
      <c r="F89" s="22">
        <f t="shared" ref="F89" si="5">E89*C89</f>
        <v>200000</v>
      </c>
      <c r="G89" s="9"/>
    </row>
    <row r="90" spans="1:7" x14ac:dyDescent="0.3">
      <c r="A90" s="8"/>
      <c r="B90" s="1"/>
      <c r="C90" s="3"/>
      <c r="D90" s="7"/>
      <c r="E90" s="3"/>
      <c r="F90" s="4"/>
      <c r="G90" s="9"/>
    </row>
    <row r="91" spans="1:7" x14ac:dyDescent="0.3">
      <c r="A91" s="8"/>
      <c r="B91" s="5" t="s">
        <v>22</v>
      </c>
      <c r="C91" s="3"/>
      <c r="D91" s="7"/>
      <c r="E91" s="3"/>
      <c r="F91" s="4">
        <f>SUM(F62:F90)</f>
        <v>7816588.7183333337</v>
      </c>
      <c r="G91" s="9"/>
    </row>
    <row r="92" spans="1:7" x14ac:dyDescent="0.3">
      <c r="A92" s="8"/>
      <c r="B92" s="5" t="s">
        <v>24</v>
      </c>
      <c r="C92" s="3"/>
      <c r="D92" s="7"/>
      <c r="E92" s="3"/>
      <c r="F92" s="4">
        <f>F91*0.86</f>
        <v>6722266.2977666669</v>
      </c>
      <c r="G92" s="9"/>
    </row>
    <row r="93" spans="1:7" x14ac:dyDescent="0.3">
      <c r="A93" s="8"/>
      <c r="B93" s="5" t="s">
        <v>23</v>
      </c>
      <c r="C93" s="3"/>
      <c r="D93" s="7"/>
      <c r="E93" s="3"/>
      <c r="F93" s="4">
        <f>F92*1.25</f>
        <v>8402832.8722083345</v>
      </c>
      <c r="G93" s="9"/>
    </row>
    <row r="94" spans="1:7" x14ac:dyDescent="0.3">
      <c r="A94" s="8"/>
      <c r="B94" s="5" t="s">
        <v>61</v>
      </c>
      <c r="C94" s="1"/>
      <c r="D94" s="7"/>
      <c r="E94" s="3"/>
      <c r="F94" s="4">
        <f>F93*0.15</f>
        <v>1260424.93083125</v>
      </c>
      <c r="G94" s="9"/>
    </row>
    <row r="95" spans="1:7" x14ac:dyDescent="0.3">
      <c r="A95" s="8"/>
      <c r="B95" s="5"/>
      <c r="C95" s="1"/>
      <c r="D95" s="7"/>
      <c r="E95" s="3"/>
      <c r="F95" s="4"/>
      <c r="G95" s="9"/>
    </row>
    <row r="96" spans="1:7" ht="16.2" x14ac:dyDescent="0.45">
      <c r="A96" s="8"/>
      <c r="B96" s="5" t="s">
        <v>4</v>
      </c>
      <c r="C96" s="1"/>
      <c r="D96" s="7"/>
      <c r="E96" s="3"/>
      <c r="F96" s="38">
        <f>F93+F94</f>
        <v>9663257.8030395843</v>
      </c>
      <c r="G96" s="9"/>
    </row>
    <row r="97" spans="1:7" ht="16.2" x14ac:dyDescent="0.45">
      <c r="A97" s="8"/>
      <c r="B97" s="5"/>
      <c r="C97" s="1"/>
      <c r="D97" s="7"/>
      <c r="E97" s="3"/>
      <c r="F97" s="23"/>
      <c r="G97" s="35" t="s">
        <v>42</v>
      </c>
    </row>
    <row r="98" spans="1:7" ht="16.2" x14ac:dyDescent="0.45">
      <c r="A98" s="8"/>
      <c r="B98" s="32" t="s">
        <v>40</v>
      </c>
      <c r="C98" s="1"/>
      <c r="D98" s="7"/>
      <c r="E98" s="3"/>
      <c r="F98" s="23"/>
      <c r="G98" s="46" t="s">
        <v>41</v>
      </c>
    </row>
    <row r="99" spans="1:7" ht="16.2" x14ac:dyDescent="0.45">
      <c r="A99" s="37"/>
      <c r="B99" s="32"/>
      <c r="C99" s="1"/>
      <c r="D99" s="7"/>
      <c r="E99" s="3"/>
      <c r="F99" s="23"/>
      <c r="G99" s="46"/>
    </row>
    <row r="100" spans="1:7" ht="16.2" x14ac:dyDescent="0.45">
      <c r="A100" s="26">
        <v>9</v>
      </c>
      <c r="B100" s="33" t="s">
        <v>43</v>
      </c>
      <c r="C100" s="1"/>
      <c r="D100" s="7"/>
      <c r="E100" s="34">
        <v>0.1</v>
      </c>
      <c r="F100" s="27">
        <f>F96*E100</f>
        <v>966325.78030395845</v>
      </c>
      <c r="G100" s="36" t="s">
        <v>44</v>
      </c>
    </row>
    <row r="101" spans="1:7" ht="16.2" x14ac:dyDescent="0.45">
      <c r="A101" s="37"/>
      <c r="B101" s="5"/>
      <c r="C101" s="1"/>
      <c r="D101" s="7"/>
      <c r="E101" s="3"/>
      <c r="F101" s="23"/>
      <c r="G101" s="36" t="s">
        <v>46</v>
      </c>
    </row>
    <row r="102" spans="1:7" ht="16.2" x14ac:dyDescent="0.45">
      <c r="A102" s="37"/>
      <c r="B102" s="32" t="s">
        <v>45</v>
      </c>
      <c r="C102" s="1"/>
      <c r="D102" s="7"/>
      <c r="E102" s="3"/>
      <c r="F102" s="23"/>
      <c r="G102" s="35"/>
    </row>
    <row r="103" spans="1:7" ht="16.2" x14ac:dyDescent="0.45">
      <c r="A103" s="37"/>
      <c r="B103" s="32"/>
      <c r="C103" s="1"/>
      <c r="D103" s="7"/>
      <c r="E103" s="3"/>
      <c r="F103" s="23"/>
      <c r="G103" s="35"/>
    </row>
    <row r="104" spans="1:7" ht="16.2" x14ac:dyDescent="0.45">
      <c r="A104" s="26">
        <v>10</v>
      </c>
      <c r="B104" s="33" t="s">
        <v>47</v>
      </c>
      <c r="C104" s="1"/>
      <c r="D104" s="7"/>
      <c r="E104" s="34">
        <v>10</v>
      </c>
      <c r="F104" s="27">
        <f>F96*E104</f>
        <v>96632578.030395836</v>
      </c>
      <c r="G104" s="35"/>
    </row>
    <row r="105" spans="1:7" ht="16.2" x14ac:dyDescent="0.45">
      <c r="A105" s="37"/>
      <c r="B105" s="5"/>
      <c r="C105" s="1"/>
      <c r="D105" s="7"/>
      <c r="E105" s="3"/>
      <c r="F105" s="23"/>
      <c r="G105" s="9"/>
    </row>
    <row r="106" spans="1:7" ht="16.2" x14ac:dyDescent="0.45">
      <c r="A106" s="37"/>
      <c r="B106" s="31" t="s">
        <v>48</v>
      </c>
      <c r="C106" s="1"/>
      <c r="D106" s="7"/>
      <c r="E106" s="3"/>
      <c r="F106" s="23"/>
      <c r="G106" s="9"/>
    </row>
    <row r="107" spans="1:7" ht="16.2" x14ac:dyDescent="0.45">
      <c r="A107" s="26">
        <v>11</v>
      </c>
      <c r="B107" s="33" t="s">
        <v>49</v>
      </c>
      <c r="C107" s="1"/>
      <c r="D107" s="7"/>
      <c r="E107" s="3"/>
      <c r="F107" s="27">
        <f>F104+F100+F96</f>
        <v>107262161.61373937</v>
      </c>
      <c r="G107" s="9"/>
    </row>
    <row r="108" spans="1:7" ht="15" customHeight="1" x14ac:dyDescent="0.45">
      <c r="A108" s="26"/>
      <c r="B108" s="33"/>
      <c r="C108" s="1"/>
      <c r="D108" s="7"/>
      <c r="E108" s="3"/>
      <c r="F108" s="27"/>
      <c r="G108" s="9"/>
    </row>
    <row r="109" spans="1:7" ht="15" customHeight="1" x14ac:dyDescent="0.45">
      <c r="A109" s="26"/>
      <c r="B109" s="33"/>
      <c r="C109" s="1"/>
      <c r="D109" s="7"/>
      <c r="E109" s="3"/>
      <c r="F109" s="27"/>
      <c r="G109" s="9"/>
    </row>
    <row r="110" spans="1:7" ht="15" thickBot="1" x14ac:dyDescent="0.35">
      <c r="A110" s="10"/>
      <c r="B110" s="11"/>
      <c r="C110" s="11"/>
      <c r="D110" s="12"/>
      <c r="E110" s="13"/>
      <c r="F110" s="19"/>
      <c r="G110" s="20"/>
    </row>
  </sheetData>
  <mergeCells count="2">
    <mergeCell ref="G42:G43"/>
    <mergeCell ref="G98:G99"/>
  </mergeCells>
  <phoneticPr fontId="3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Option 1</vt:lpstr>
      <vt:lpstr>'Option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</dc:creator>
  <cp:lastModifiedBy>Jacob</cp:lastModifiedBy>
  <cp:lastPrinted>2023-01-23T20:10:55Z</cp:lastPrinted>
  <dcterms:created xsi:type="dcterms:W3CDTF">2023-01-15T15:19:01Z</dcterms:created>
  <dcterms:modified xsi:type="dcterms:W3CDTF">2023-01-23T20:56:15Z</dcterms:modified>
</cp:coreProperties>
</file>