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3.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d.docs.live.net/5f01bcff173767fd/Desktop/uni work/"/>
    </mc:Choice>
  </mc:AlternateContent>
  <xr:revisionPtr revIDLastSave="948" documentId="8_{0EDEBCBA-6250-40B4-BE7C-16B8A636EA33}" xr6:coauthVersionLast="47" xr6:coauthVersionMax="47" xr10:uidLastSave="{731FE26A-DD5F-4350-97C1-55D0A47AAEBD}"/>
  <bookViews>
    <workbookView xWindow="-120" yWindow="-120" windowWidth="20730" windowHeight="11040" activeTab="3" xr2:uid="{A6935BD3-09BD-4DFA-98A0-73AEC26381C1}"/>
  </bookViews>
  <sheets>
    <sheet name="Moments" sheetId="2" r:id="rId1"/>
    <sheet name="Simple Harmonic Motion" sheetId="6" r:id="rId2"/>
    <sheet name="Friction" sheetId="3" r:id="rId3"/>
    <sheet name="Rotational Friction" sheetId="5" r:id="rId4"/>
    <sheet name="Gears"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3" i="4" l="1"/>
  <c r="AG15" i="4"/>
  <c r="AG16" i="4"/>
  <c r="AG17" i="4"/>
  <c r="AG18" i="4"/>
  <c r="AG19" i="4"/>
  <c r="AG20" i="4"/>
  <c r="AG14" i="4"/>
  <c r="AA14" i="4"/>
  <c r="AF15" i="4"/>
  <c r="AF16" i="4"/>
  <c r="AF17" i="4"/>
  <c r="AF18" i="4"/>
  <c r="AF19" i="4"/>
  <c r="AF20" i="4"/>
  <c r="AF14" i="4"/>
  <c r="Z14" i="4"/>
  <c r="AA15" i="4"/>
  <c r="AA16" i="4"/>
  <c r="AA17" i="4"/>
  <c r="AA18" i="4"/>
  <c r="AA19" i="4"/>
  <c r="AA20" i="4"/>
  <c r="T20" i="4"/>
  <c r="Z15" i="4"/>
  <c r="Z16" i="4"/>
  <c r="Z17" i="4"/>
  <c r="Z18" i="4"/>
  <c r="Z19" i="4"/>
  <c r="Z20" i="4"/>
  <c r="T21" i="4"/>
  <c r="T22" i="4"/>
  <c r="T23" i="4"/>
  <c r="T24" i="4"/>
  <c r="T25" i="4"/>
  <c r="T26" i="4"/>
  <c r="T27" i="4"/>
  <c r="S20" i="4"/>
  <c r="S26" i="4"/>
  <c r="S27" i="4"/>
  <c r="S21" i="4"/>
  <c r="S22" i="4"/>
  <c r="S23" i="4"/>
  <c r="S24" i="4"/>
  <c r="S25" i="4"/>
  <c r="AH16" i="5"/>
  <c r="X10" i="5"/>
  <c r="X12" i="5"/>
  <c r="X14" i="5"/>
  <c r="X16" i="5"/>
  <c r="X8" i="5"/>
  <c r="W9" i="5"/>
  <c r="X9" i="5" s="1"/>
  <c r="W10" i="5"/>
  <c r="W11" i="5"/>
  <c r="X11" i="5" s="1"/>
  <c r="W12" i="5"/>
  <c r="W13" i="5"/>
  <c r="X13" i="5" s="1"/>
  <c r="W14" i="5"/>
  <c r="W15" i="5"/>
  <c r="X15" i="5" s="1"/>
  <c r="W16" i="5"/>
  <c r="W17" i="5"/>
  <c r="X17" i="5" s="1"/>
  <c r="W8" i="5"/>
  <c r="R8" i="5"/>
  <c r="S8" i="5" s="1"/>
  <c r="R9" i="5"/>
  <c r="S9" i="5" s="1"/>
  <c r="R10" i="5"/>
  <c r="S10" i="5" s="1"/>
  <c r="R11" i="5"/>
  <c r="S11" i="5" s="1"/>
  <c r="R12" i="5"/>
  <c r="S12" i="5" s="1"/>
  <c r="R13" i="5"/>
  <c r="S13" i="5" s="1"/>
  <c r="R14" i="5"/>
  <c r="S14" i="5" s="1"/>
  <c r="R15" i="5"/>
  <c r="S15" i="5" s="1"/>
  <c r="R16" i="5"/>
  <c r="S16" i="5" s="1"/>
  <c r="R17" i="5"/>
  <c r="S17" i="5" s="1"/>
  <c r="T59" i="3"/>
  <c r="T60" i="3"/>
  <c r="T61" i="3"/>
  <c r="T62" i="3"/>
  <c r="T58" i="3"/>
  <c r="T50" i="3"/>
  <c r="T51" i="3"/>
  <c r="T52" i="3"/>
  <c r="T53" i="3"/>
  <c r="T49" i="3"/>
  <c r="T41" i="3"/>
  <c r="T42" i="3"/>
  <c r="T43" i="3"/>
  <c r="T44" i="3"/>
  <c r="T40" i="3"/>
  <c r="R59" i="3"/>
  <c r="R60" i="3"/>
  <c r="R61" i="3"/>
  <c r="R62" i="3"/>
  <c r="R58" i="3"/>
  <c r="R50" i="3"/>
  <c r="R51" i="3"/>
  <c r="R52" i="3"/>
  <c r="R53" i="3"/>
  <c r="R49" i="3"/>
  <c r="R40" i="3"/>
  <c r="R41" i="3"/>
  <c r="R42" i="3"/>
  <c r="R43" i="3"/>
  <c r="R44" i="3"/>
  <c r="T27" i="3"/>
  <c r="T28" i="3"/>
  <c r="T29" i="3"/>
  <c r="T30" i="3"/>
  <c r="T26" i="3"/>
  <c r="T18" i="3"/>
  <c r="T19" i="3"/>
  <c r="T20" i="3"/>
  <c r="T21" i="3"/>
  <c r="T17" i="3"/>
  <c r="T8" i="3"/>
  <c r="T9" i="3"/>
  <c r="T10" i="3"/>
  <c r="T11" i="3"/>
  <c r="T12" i="3"/>
  <c r="R27" i="3"/>
  <c r="R28" i="3"/>
  <c r="R29" i="3"/>
  <c r="R30" i="3"/>
  <c r="R26" i="3"/>
  <c r="R18" i="3"/>
  <c r="R19" i="3"/>
  <c r="R20" i="3"/>
  <c r="R21" i="3"/>
  <c r="R17" i="3"/>
  <c r="R8" i="3"/>
  <c r="R9" i="3"/>
  <c r="R10" i="3"/>
  <c r="R11" i="3"/>
  <c r="R12" i="3"/>
  <c r="AG9" i="5"/>
  <c r="AH9" i="5" s="1"/>
  <c r="AG10" i="5"/>
  <c r="AH10" i="5" s="1"/>
  <c r="AG11" i="5"/>
  <c r="AH11" i="5" s="1"/>
  <c r="AG12" i="5"/>
  <c r="AH12" i="5" s="1"/>
  <c r="AG13" i="5"/>
  <c r="AH13" i="5" s="1"/>
  <c r="AG14" i="5"/>
  <c r="AH14" i="5" s="1"/>
  <c r="AG15" i="5"/>
  <c r="AH15" i="5" s="1"/>
  <c r="AG16" i="5"/>
  <c r="AG17" i="5"/>
  <c r="AH17" i="5" s="1"/>
  <c r="AG8" i="5"/>
  <c r="AH8" i="5" s="1"/>
  <c r="I11" i="5"/>
  <c r="I15" i="5"/>
  <c r="H8" i="5"/>
  <c r="I8" i="5" s="1"/>
  <c r="H9" i="5"/>
  <c r="I9" i="5" s="1"/>
  <c r="H10" i="5"/>
  <c r="I10" i="5" s="1"/>
  <c r="H11" i="5"/>
  <c r="H12" i="5"/>
  <c r="I12" i="5" s="1"/>
  <c r="H13" i="5"/>
  <c r="I13" i="5" s="1"/>
  <c r="H14" i="5"/>
  <c r="I14" i="5" s="1"/>
  <c r="H15" i="5"/>
  <c r="H16" i="5"/>
  <c r="I16" i="5" s="1"/>
  <c r="H7" i="5"/>
  <c r="I7" i="5" s="1"/>
  <c r="D8" i="5"/>
  <c r="D9" i="5"/>
  <c r="D10" i="5"/>
  <c r="D11" i="5"/>
  <c r="D12" i="5"/>
  <c r="D13" i="5"/>
  <c r="D14" i="5"/>
  <c r="D15" i="5"/>
  <c r="D16" i="5"/>
  <c r="D7" i="5"/>
  <c r="G14" i="3"/>
  <c r="G15" i="3"/>
  <c r="G16" i="3"/>
  <c r="G17" i="3"/>
  <c r="G13" i="3"/>
  <c r="AC9" i="5"/>
  <c r="AC13" i="5"/>
  <c r="AC17" i="5"/>
  <c r="AB9" i="5"/>
  <c r="AB10" i="5"/>
  <c r="AC10" i="5" s="1"/>
  <c r="AB11" i="5"/>
  <c r="AC11" i="5" s="1"/>
  <c r="AB12" i="5"/>
  <c r="AC12" i="5" s="1"/>
  <c r="AB13" i="5"/>
  <c r="AB14" i="5"/>
  <c r="AC14" i="5" s="1"/>
  <c r="AB15" i="5"/>
  <c r="AC15" i="5" s="1"/>
  <c r="AB16" i="5"/>
  <c r="AC16" i="5" s="1"/>
  <c r="AB17" i="5"/>
  <c r="AB8" i="5"/>
  <c r="AC8" i="5" s="1"/>
  <c r="N8" i="5"/>
  <c r="N9" i="5"/>
  <c r="N10" i="5"/>
  <c r="N11" i="5"/>
  <c r="N12" i="5"/>
  <c r="N13" i="5"/>
  <c r="N14" i="5"/>
  <c r="N15" i="5"/>
  <c r="N16" i="5"/>
  <c r="N7" i="5"/>
</calcChain>
</file>

<file path=xl/sharedStrings.xml><?xml version="1.0" encoding="utf-8"?>
<sst xmlns="http://schemas.openxmlformats.org/spreadsheetml/2006/main" count="506" uniqueCount="216">
  <si>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</si>
  <si>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</si>
  <si>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</si>
  <si>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</si>
  <si>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</si>
  <si>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</si>
  <si>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</si>
  <si>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</si>
  <si>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</si>
  <si>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</si>
  <si>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</si>
  <si>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</si>
  <si>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</si>
  <si>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</si>
  <si>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</si>
  <si>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</si>
  <si>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</si>
  <si>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</si>
  <si>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</si>
  <si>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</si>
  <si>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</si>
  <si>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</si>
  <si>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</si>
  <si>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</si>
  <si>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</si>
  <si>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</si>
  <si>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</si>
  <si>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</si>
  <si>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</si>
  <si>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</si>
  <si>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</si>
  <si>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</si>
  <si>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</si>
  <si>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</si>
  <si>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</si>
  <si>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</si>
  <si>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</si>
  <si>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</si>
  <si>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</si>
  <si>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</si>
  <si>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</si>
  <si>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</si>
  <si>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</si>
  <si>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</si>
  <si>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</si>
  <si>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</si>
  <si>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</si>
  <si>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</si>
  <si>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</si>
  <si>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</si>
  <si>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</si>
  <si>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</si>
  <si>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</si>
  <si>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</si>
  <si>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</si>
  <si>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</si>
  <si>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</si>
  <si>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</si>
  <si>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</si>
  <si>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</si>
  <si>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</si>
  <si>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</si>
  <si>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</si>
  <si>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</si>
  <si>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</si>
  <si>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</si>
  <si>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</si>
  <si>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</si>
  <si>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</si>
  <si>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</si>
  <si>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</si>
  <si>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</si>
  <si>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</si>
  <si>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</si>
  <si>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</si>
  <si>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</si>
  <si>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</si>
  <si>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</si>
  <si>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</si>
  <si>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</si>
  <si>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</si>
  <si>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</si>
  <si>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</si>
  <si>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</si>
  <si>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</si>
  <si>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</si>
  <si>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</si>
  <si>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</si>
  <si>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</si>
  <si>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</si>
  <si>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</si>
  <si>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</si>
  <si>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</si>
  <si>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</si>
  <si>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</si>
  <si>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</si>
  <si>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</si>
  <si>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</si>
  <si>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</si>
  <si>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</si>
  <si>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</si>
  <si>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</si>
  <si>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</si>
  <si>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</si>
  <si>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</si>
  <si>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</si>
  <si>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</si>
  <si>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</si>
  <si>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</si>
  <si>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</si>
  <si>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</si>
  <si>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</si>
  <si>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</si>
  <si>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</si>
  <si>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</si>
  <si>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</si>
  <si>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</si>
  <si>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</si>
  <si>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</si>
  <si>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</si>
  <si>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</si>
  <si>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</si>
  <si>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</si>
  <si>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</si>
  <si>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</si>
  <si>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</si>
  <si>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</si>
  <si>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</si>
  <si>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</si>
  <si>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</si>
  <si>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</si>
  <si>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</si>
  <si>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</si>
  <si>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</si>
  <si>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</si>
  <si>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</si>
  <si>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</si>
  <si>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</si>
  <si>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</si>
  <si>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</si>
  <si>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</si>
  <si>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</si>
  <si>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</si>
  <si>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</si>
  <si>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</si>
  <si>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</si>
  <si>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</si>
  <si>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</si>
  <si>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</si>
  <si>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</si>
  <si>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</si>
  <si>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</si>
  <si>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</si>
  <si>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</si>
  <si>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</si>
  <si>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</si>
  <si>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</si>
  <si>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</si>
  <si>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</si>
  <si>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</si>
  <si>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</si>
  <si>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</si>
  <si>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</si>
  <si>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</si>
  <si>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</si>
  <si>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</si>
  <si>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</si>
  <si>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</si>
  <si>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</si>
  <si>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</si>
  <si>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</si>
  <si>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</si>
  <si>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</si>
  <si>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</si>
  <si>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</si>
  <si>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</si>
  <si>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</si>
  <si>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</si>
  <si>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</si>
  <si>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</si>
  <si>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</si>
  <si>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</si>
  <si>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</si>
  <si>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</si>
  <si>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</si>
  <si>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</si>
  <si>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</si>
  <si>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</si>
  <si>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</si>
  <si>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 xml:space="preserve">ES17 Rotational Friction </t>
  </si>
  <si>
    <t xml:space="preserve"> 1. The Wedge</t>
  </si>
  <si>
    <t>2. The Crew Jack</t>
  </si>
  <si>
    <t>3. Bearings</t>
  </si>
  <si>
    <t>Experimental Procedure Part B</t>
  </si>
  <si>
    <t>Load (W)</t>
  </si>
  <si>
    <t>Effort (F)</t>
  </si>
  <si>
    <t>MA</t>
  </si>
  <si>
    <t>Efficiency</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</si>
  <si>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</si>
  <si>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</si>
  <si>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</si>
  <si>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</si>
  <si>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</si>
  <si>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</si>
  <si>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</si>
  <si>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</si>
  <si>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</si>
  <si>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VR: 50.3</t>
  </si>
  <si>
    <t>GENERALLY EFFICIENCY OF THE BEARING BECOMES GREATER WITH A GREATER LOAD</t>
  </si>
  <si>
    <t>THEY ARE SELF LUBRICATING AND HAVE HIGH WEAR RESISTANCE</t>
  </si>
  <si>
    <t>BALL BEARING</t>
  </si>
  <si>
    <t>OIL SINTERED BEARING</t>
  </si>
  <si>
    <t>60`</t>
  </si>
  <si>
    <t>anticlockwise</t>
  </si>
  <si>
    <t>in booklet</t>
  </si>
  <si>
    <t>THE BALL BEARING PROVIDED THE GREATEST AVERAGE EFFICENCY AND THEREFORE I WOULD USE THEM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</si>
</sst>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65">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0" fontId="0" fillId="0" borderId="44" xfId="0" applyBorder="1"/>
    <xf numFmtId="0" fontId="0" fillId="0" borderId="45" xfId="0" applyBorder="1"/>
    <xf numFmtId="0" fontId="0" fillId="0" borderId="46" xfId="0" applyBorder="1"/>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2" fontId="0" fillId="0" borderId="77" xfId="0" applyNumberFormat="1" applyBorder="1" applyAlignment="1" applyProtection="1">
      <alignment horizontal="center"/>
      <protection locked="0"/>
    </xf>
    <xf numFmtId="2" fontId="0" fillId="0" borderId="76" xfId="0" applyNumberFormat="1" applyBorder="1" applyAlignment="1" applyProtection="1">
      <alignment horizontal="center"/>
      <protection locked="0"/>
    </xf>
    <xf numFmtId="2" fontId="0" fillId="0" borderId="13" xfId="0" applyNumberFormat="1" applyBorder="1" applyProtection="1">
      <protection locked="0"/>
    </xf>
    <xf numFmtId="2" fontId="0" fillId="0" borderId="12" xfId="0" applyNumberFormat="1" applyBorder="1" applyProtection="1">
      <protection locked="0"/>
    </xf>
    <xf numFmtId="2" fontId="0" fillId="0" borderId="6" xfId="0" applyNumberFormat="1" applyBorder="1" applyProtection="1">
      <protection locked="0"/>
    </xf>
    <xf numFmtId="2" fontId="0" fillId="0" borderId="9" xfId="0" applyNumberFormat="1" applyBorder="1" applyProtection="1">
      <protection locked="0"/>
    </xf>
    <xf numFmtId="2" fontId="0" fillId="8" borderId="12" xfId="0" applyNumberFormat="1" applyFill="1" applyBorder="1" applyAlignment="1" applyProtection="1">
      <alignment horizontal="center"/>
      <protection locked="0"/>
    </xf>
    <xf numFmtId="2" fontId="0" fillId="8" borderId="13" xfId="0" applyNumberFormat="1" applyFill="1" applyBorder="1" applyAlignment="1" applyProtection="1">
      <alignment horizontal="center"/>
      <protection locked="0"/>
    </xf>
    <xf numFmtId="2" fontId="0" fillId="0" borderId="6" xfId="0" applyNumberFormat="1" applyBorder="1" applyAlignment="1" applyProtection="1">
      <alignment horizontal="center"/>
      <protection locked="0"/>
    </xf>
    <xf numFmtId="2" fontId="0" fillId="0" borderId="12" xfId="0" applyNumberFormat="1" applyBorder="1" applyAlignment="1" applyProtection="1">
      <alignment horizontal="center"/>
      <protection locked="0"/>
    </xf>
    <xf numFmtId="2" fontId="0" fillId="0" borderId="13" xfId="0" applyNumberFormat="1" applyBorder="1" applyAlignment="1" applyProtection="1">
      <alignment horizontal="center"/>
      <protection locked="0"/>
    </xf>
    <xf numFmtId="2" fontId="0" fillId="0" borderId="47" xfId="0" applyNumberFormat="1" applyBorder="1" applyAlignment="1" applyProtection="1">
      <alignment horizontal="center"/>
      <protection locked="0"/>
    </xf>
    <xf numFmtId="20" fontId="0" fillId="0" borderId="13"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2" fontId="0" fillId="0" borderId="46" xfId="0" applyNumberFormat="1"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a:t>
            </a:r>
            <a:r>
              <a:rPr lang="en-US" baseline="0"/>
              <a:t> 1 wedge 18.5 degrees (load v  effort)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766208311797309"/>
          <c:y val="0.15562397464163494"/>
          <c:w val="0.83751209002655957"/>
          <c:h val="0.64041430715960856"/>
        </c:manualLayout>
      </c:layout>
      <c:scatterChart>
        <c:scatterStyle val="lineMarker"/>
        <c:varyColors val="0"/>
        <c:ser>
          <c:idx val="0"/>
          <c:order val="0"/>
          <c:tx>
            <c:strRef>
              <c:f>'Rotational Friction'!$B$5:$B$6</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30</c:v>
                </c:pt>
                <c:pt idx="1">
                  <c:v>75</c:v>
                </c:pt>
                <c:pt idx="2">
                  <c:v>82</c:v>
                </c:pt>
                <c:pt idx="3">
                  <c:v>120</c:v>
                </c:pt>
                <c:pt idx="4">
                  <c:v>160</c:v>
                </c:pt>
                <c:pt idx="5">
                  <c:v>200</c:v>
                </c:pt>
                <c:pt idx="6">
                  <c:v>230</c:v>
                </c:pt>
                <c:pt idx="7">
                  <c:v>250</c:v>
                </c:pt>
                <c:pt idx="8">
                  <c:v>280</c:v>
                </c:pt>
                <c:pt idx="9">
                  <c:v>300</c:v>
                </c:pt>
              </c:numCache>
            </c:numRef>
          </c:yVal>
          <c:smooth val="0"/>
          <c:extLst>
            <c:ext xmlns:c16="http://schemas.microsoft.com/office/drawing/2014/chart" uri="{C3380CC4-5D6E-409C-BE32-E72D297353CC}">
              <c16:uniqueId val="{00000000-EAD5-45D4-88B5-15998EC374CF}"/>
            </c:ext>
          </c:extLst>
        </c:ser>
        <c:dLbls>
          <c:showLegendKey val="0"/>
          <c:showVal val="0"/>
          <c:showCatName val="0"/>
          <c:showSerName val="0"/>
          <c:showPercent val="0"/>
          <c:showBubbleSize val="0"/>
        </c:dLbls>
        <c:axId val="655626480"/>
        <c:axId val="655614960"/>
      </c:scatterChart>
      <c:valAx>
        <c:axId val="6556264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layout>
            <c:manualLayout>
              <c:xMode val="edge"/>
              <c:yMode val="edge"/>
              <c:x val="0.52828219020679912"/>
              <c:y val="0.939639551497711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5614960"/>
        <c:crosses val="autoZero"/>
        <c:crossBetween val="midCat"/>
      </c:valAx>
      <c:valAx>
        <c:axId val="6556149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effort</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56264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a:t>
            </a:r>
            <a:r>
              <a:rPr lang="en-US" baseline="0"/>
              <a:t> 2 wedge 18.5 degrees (load v efficiency)</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Friction'!$D$5:$D$6</c:f>
              <c:strCache>
                <c:ptCount val="2"/>
                <c:pt idx="0">
                  <c:v>Efficiency</c:v>
                </c:pt>
                <c:pt idx="1">
                  <c:v>%</c:v>
                </c:pt>
              </c:strCache>
            </c:strRef>
          </c:tx>
          <c:spPr>
            <a:ln w="28575" cap="rnd">
              <a:solidFill>
                <a:schemeClr val="accent1"/>
              </a:solidFill>
              <a:round/>
            </a:ln>
            <a:effectLst/>
          </c:spPr>
          <c:marker>
            <c:symbol val="none"/>
          </c:marker>
          <c:cat>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Friction'!$D$7:$D$16</c:f>
              <c:numCache>
                <c:formatCode>0.00</c:formatCode>
                <c:ptCount val="10"/>
                <c:pt idx="0">
                  <c:v>55.666666666666664</c:v>
                </c:pt>
                <c:pt idx="1">
                  <c:v>44.333333333333336</c:v>
                </c:pt>
                <c:pt idx="2">
                  <c:v>61</c:v>
                </c:pt>
                <c:pt idx="3">
                  <c:v>55.666666666666664</c:v>
                </c:pt>
                <c:pt idx="4">
                  <c:v>52</c:v>
                </c:pt>
                <c:pt idx="5">
                  <c:v>50</c:v>
                </c:pt>
                <c:pt idx="6">
                  <c:v>50.666666666666671</c:v>
                </c:pt>
                <c:pt idx="7">
                  <c:v>53.333333333333336</c:v>
                </c:pt>
                <c:pt idx="8">
                  <c:v>53.666666666666671</c:v>
                </c:pt>
                <c:pt idx="9">
                  <c:v>55.666666666666664</c:v>
                </c:pt>
              </c:numCache>
            </c:numRef>
          </c:val>
          <c:smooth val="0"/>
          <c:extLst>
            <c:ext xmlns:c16="http://schemas.microsoft.com/office/drawing/2014/chart" uri="{C3380CC4-5D6E-409C-BE32-E72D297353CC}">
              <c16:uniqueId val="{00000000-E593-4443-8AD5-201631711F27}"/>
            </c:ext>
          </c:extLst>
        </c:ser>
        <c:dLbls>
          <c:showLegendKey val="0"/>
          <c:showVal val="0"/>
          <c:showCatName val="0"/>
          <c:showSerName val="0"/>
          <c:showPercent val="0"/>
          <c:showBubbleSize val="0"/>
        </c:dLbls>
        <c:smooth val="0"/>
        <c:axId val="146502928"/>
        <c:axId val="146503888"/>
      </c:lineChart>
      <c:catAx>
        <c:axId val="1465029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503888"/>
        <c:crosses val="autoZero"/>
        <c:auto val="1"/>
        <c:lblAlgn val="ctr"/>
        <c:lblOffset val="100"/>
        <c:noMultiLvlLbl val="0"/>
      </c:catAx>
      <c:valAx>
        <c:axId val="1465038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5029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graph 3 wedge 4.75 degrees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Friction'!$G$5:$G$6</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20</c:v>
                </c:pt>
                <c:pt idx="1">
                  <c:v>30</c:v>
                </c:pt>
                <c:pt idx="2">
                  <c:v>40</c:v>
                </c:pt>
                <c:pt idx="3">
                  <c:v>50</c:v>
                </c:pt>
                <c:pt idx="4">
                  <c:v>60</c:v>
                </c:pt>
                <c:pt idx="5">
                  <c:v>70</c:v>
                </c:pt>
                <c:pt idx="6">
                  <c:v>80</c:v>
                </c:pt>
                <c:pt idx="7">
                  <c:v>100</c:v>
                </c:pt>
                <c:pt idx="8">
                  <c:v>110</c:v>
                </c:pt>
                <c:pt idx="9">
                  <c:v>120</c:v>
                </c:pt>
              </c:numCache>
            </c:numRef>
          </c:yVal>
          <c:smooth val="0"/>
          <c:extLst>
            <c:ext xmlns:c16="http://schemas.microsoft.com/office/drawing/2014/chart" uri="{C3380CC4-5D6E-409C-BE32-E72D297353CC}">
              <c16:uniqueId val="{00000000-1E35-4BB6-A82A-499FC79C4B74}"/>
            </c:ext>
          </c:extLst>
        </c:ser>
        <c:dLbls>
          <c:showLegendKey val="0"/>
          <c:showVal val="0"/>
          <c:showCatName val="0"/>
          <c:showSerName val="0"/>
          <c:showPercent val="0"/>
          <c:showBubbleSize val="0"/>
        </c:dLbls>
        <c:axId val="234181968"/>
        <c:axId val="234183888"/>
      </c:scatterChart>
      <c:valAx>
        <c:axId val="23418196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4183888"/>
        <c:crosses val="autoZero"/>
        <c:crossBetween val="midCat"/>
      </c:valAx>
      <c:valAx>
        <c:axId val="2341838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41819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400" b="0" i="0" u="none" strike="noStrike" kern="1200" spc="0" baseline="0">
                <a:solidFill>
                  <a:sysClr val="windowText" lastClr="000000">
                    <a:lumMod val="65000"/>
                    <a:lumOff val="35000"/>
                  </a:sysClr>
                </a:solidFill>
              </a:rPr>
              <a:t>graph 4 wedge 4.75 degrees (load v efficiency)</a:t>
            </a:r>
          </a:p>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manualLayout>
          <c:layoutTarget val="inner"/>
          <c:xMode val="edge"/>
          <c:yMode val="edge"/>
          <c:x val="0.13268917360123889"/>
          <c:y val="0.16865253909893343"/>
          <c:w val="0.83651091952603862"/>
          <c:h val="0.68075484992905433"/>
        </c:manualLayout>
      </c:layout>
      <c:lineChart>
        <c:grouping val="standard"/>
        <c:varyColors val="0"/>
        <c:ser>
          <c:idx val="0"/>
          <c:order val="0"/>
          <c:tx>
            <c:strRef>
              <c:f>'Rotational Friction'!$I$5:$I$6</c:f>
              <c:strCache>
                <c:ptCount val="2"/>
                <c:pt idx="0">
                  <c:v>Efficiency</c:v>
                </c:pt>
                <c:pt idx="1">
                  <c:v>%</c:v>
                </c:pt>
              </c:strCache>
            </c:strRef>
          </c:tx>
          <c:spPr>
            <a:ln w="28575" cap="rnd">
              <a:solidFill>
                <a:schemeClr val="accent1"/>
              </a:solidFill>
              <a:round/>
            </a:ln>
            <a:effectLst/>
          </c:spPr>
          <c:marker>
            <c:symbol val="none"/>
          </c:marker>
          <c:cat>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Friction'!$I$7:$I$16</c:f>
              <c:numCache>
                <c:formatCode>0.00</c:formatCode>
                <c:ptCount val="10"/>
                <c:pt idx="0">
                  <c:v>20.833333333333336</c:v>
                </c:pt>
                <c:pt idx="1">
                  <c:v>27.777777777777779</c:v>
                </c:pt>
                <c:pt idx="2">
                  <c:v>31.25</c:v>
                </c:pt>
                <c:pt idx="3">
                  <c:v>33.333333333333329</c:v>
                </c:pt>
                <c:pt idx="4">
                  <c:v>34.722222222222229</c:v>
                </c:pt>
                <c:pt idx="5">
                  <c:v>35.714285714285715</c:v>
                </c:pt>
                <c:pt idx="6">
                  <c:v>36.458333333333329</c:v>
                </c:pt>
                <c:pt idx="7">
                  <c:v>33.333333333333329</c:v>
                </c:pt>
                <c:pt idx="8">
                  <c:v>34.090909090909086</c:v>
                </c:pt>
                <c:pt idx="9">
                  <c:v>34.722222222222229</c:v>
                </c:pt>
              </c:numCache>
            </c:numRef>
          </c:val>
          <c:smooth val="0"/>
          <c:extLst>
            <c:ext xmlns:c16="http://schemas.microsoft.com/office/drawing/2014/chart" uri="{C3380CC4-5D6E-409C-BE32-E72D297353CC}">
              <c16:uniqueId val="{00000000-2DDA-4917-ABF9-55BB5EC4B59F}"/>
            </c:ext>
          </c:extLst>
        </c:ser>
        <c:dLbls>
          <c:showLegendKey val="0"/>
          <c:showVal val="0"/>
          <c:showCatName val="0"/>
          <c:showSerName val="0"/>
          <c:showPercent val="0"/>
          <c:showBubbleSize val="0"/>
        </c:dLbls>
        <c:smooth val="0"/>
        <c:axId val="243341408"/>
        <c:axId val="243332288"/>
      </c:lineChart>
      <c:catAx>
        <c:axId val="2433414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332288"/>
        <c:crosses val="autoZero"/>
        <c:auto val="1"/>
        <c:lblAlgn val="ctr"/>
        <c:lblOffset val="100"/>
        <c:noMultiLvlLbl val="0"/>
      </c:catAx>
      <c:valAx>
        <c:axId val="2433322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3414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400" b="0" i="0" u="none" strike="noStrike" kern="1200" spc="0" baseline="0">
                <a:solidFill>
                  <a:sysClr val="windowText" lastClr="000000">
                    <a:lumMod val="65000"/>
                    <a:lumOff val="35000"/>
                  </a:sysClr>
                </a:solidFill>
              </a:rPr>
              <a:t>graph 5 the crew jack (load v  effort)</a:t>
            </a:r>
          </a:p>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GB"/>
          </a:p>
        </c:rich>
      </c:tx>
      <c:layout>
        <c:manualLayout>
          <c:xMode val="edge"/>
          <c:yMode val="edge"/>
          <c:x val="0.22689566929133861"/>
          <c:y val="4.1666666666666664E-2"/>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manualLayout>
          <c:layoutTarget val="inner"/>
          <c:xMode val="edge"/>
          <c:yMode val="edge"/>
          <c:x val="0.12080314960629922"/>
          <c:y val="0.14435185185185184"/>
          <c:w val="0.84353018372703414"/>
          <c:h val="0.69306357538641006"/>
        </c:manualLayout>
      </c:layout>
      <c:scatterChart>
        <c:scatterStyle val="lineMarker"/>
        <c:varyColors val="0"/>
        <c:ser>
          <c:idx val="0"/>
          <c:order val="0"/>
          <c:tx>
            <c:strRef>
              <c:f>'Rotational Friction'!$L$5:$L$6</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70</c:v>
                </c:pt>
                <c:pt idx="1">
                  <c:v>90</c:v>
                </c:pt>
                <c:pt idx="2">
                  <c:v>100</c:v>
                </c:pt>
                <c:pt idx="3">
                  <c:v>110</c:v>
                </c:pt>
                <c:pt idx="4">
                  <c:v>130</c:v>
                </c:pt>
                <c:pt idx="5">
                  <c:v>140</c:v>
                </c:pt>
                <c:pt idx="6">
                  <c:v>150</c:v>
                </c:pt>
                <c:pt idx="7">
                  <c:v>160</c:v>
                </c:pt>
                <c:pt idx="8">
                  <c:v>170</c:v>
                </c:pt>
                <c:pt idx="9">
                  <c:v>180</c:v>
                </c:pt>
              </c:numCache>
            </c:numRef>
          </c:yVal>
          <c:smooth val="0"/>
          <c:extLst>
            <c:ext xmlns:c16="http://schemas.microsoft.com/office/drawing/2014/chart" uri="{C3380CC4-5D6E-409C-BE32-E72D297353CC}">
              <c16:uniqueId val="{00000000-F983-40A7-85C7-88D4A08FEC2E}"/>
            </c:ext>
          </c:extLst>
        </c:ser>
        <c:dLbls>
          <c:showLegendKey val="0"/>
          <c:showVal val="0"/>
          <c:showCatName val="0"/>
          <c:showSerName val="0"/>
          <c:showPercent val="0"/>
          <c:showBubbleSize val="0"/>
        </c:dLbls>
        <c:axId val="143380320"/>
        <c:axId val="143388480"/>
      </c:scatterChart>
      <c:valAx>
        <c:axId val="14338032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388480"/>
        <c:crosses val="autoZero"/>
        <c:crossBetween val="midCat"/>
      </c:valAx>
      <c:valAx>
        <c:axId val="1433884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38032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6 the crew jack</a:t>
            </a:r>
            <a:r>
              <a:rPr lang="en-US" baseline="0"/>
              <a:t> (load v efficiency</a:t>
            </a:r>
            <a:r>
              <a:rPr lang="en-US"/>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Friction'!$N$5:$N$6</c:f>
              <c:strCache>
                <c:ptCount val="2"/>
                <c:pt idx="0">
                  <c:v>Efficiency</c:v>
                </c:pt>
                <c:pt idx="1">
                  <c:v>%</c:v>
                </c:pt>
              </c:strCache>
            </c:strRef>
          </c:tx>
          <c:spPr>
            <a:ln w="28575" cap="rnd">
              <a:solidFill>
                <a:schemeClr val="accent1"/>
              </a:solidFill>
              <a:round/>
            </a:ln>
            <a:effectLst/>
          </c:spPr>
          <c:marker>
            <c:symbol val="none"/>
          </c:marker>
          <c:cat>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Friction'!$N$7:$N$16</c:f>
              <c:numCache>
                <c:formatCode>0.00</c:formatCode>
                <c:ptCount val="10"/>
                <c:pt idx="0">
                  <c:v>1.411530815109344</c:v>
                </c:pt>
                <c:pt idx="1">
                  <c:v>2.2067594433399607</c:v>
                </c:pt>
                <c:pt idx="2">
                  <c:v>2.9821073558648115</c:v>
                </c:pt>
                <c:pt idx="3">
                  <c:v>3.6182902584493046</c:v>
                </c:pt>
                <c:pt idx="4">
                  <c:v>3.8170974155069586</c:v>
                </c:pt>
                <c:pt idx="5">
                  <c:v>4.2544731610337978</c:v>
                </c:pt>
                <c:pt idx="6">
                  <c:v>4.6322067594433403</c:v>
                </c:pt>
                <c:pt idx="7">
                  <c:v>4.9701789264413518</c:v>
                </c:pt>
                <c:pt idx="8">
                  <c:v>5.2683896620278325</c:v>
                </c:pt>
                <c:pt idx="9">
                  <c:v>5.5268389662027833</c:v>
                </c:pt>
              </c:numCache>
            </c:numRef>
          </c:val>
          <c:smooth val="0"/>
          <c:extLst>
            <c:ext xmlns:c16="http://schemas.microsoft.com/office/drawing/2014/chart" uri="{C3380CC4-5D6E-409C-BE32-E72D297353CC}">
              <c16:uniqueId val="{00000000-D58E-4FB1-B265-5AC2F74980F9}"/>
            </c:ext>
          </c:extLst>
        </c:ser>
        <c:dLbls>
          <c:showLegendKey val="0"/>
          <c:showVal val="0"/>
          <c:showCatName val="0"/>
          <c:showSerName val="0"/>
          <c:showPercent val="0"/>
          <c:showBubbleSize val="0"/>
        </c:dLbls>
        <c:smooth val="0"/>
        <c:axId val="168670736"/>
        <c:axId val="168693776"/>
      </c:lineChart>
      <c:catAx>
        <c:axId val="1686707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693776"/>
        <c:crosses val="autoZero"/>
        <c:auto val="1"/>
        <c:lblAlgn val="ctr"/>
        <c:lblOffset val="100"/>
        <c:noMultiLvlLbl val="0"/>
      </c:catAx>
      <c:valAx>
        <c:axId val="1686937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67073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a:t>
            </a:r>
            <a:r>
              <a:rPr lang="en-US" baseline="0"/>
              <a:t> 7 oil sintered bearing (load v effort)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Friction'!$Q$6:$Q$7</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70</c:v>
                </c:pt>
                <c:pt idx="1">
                  <c:v>120</c:v>
                </c:pt>
                <c:pt idx="2">
                  <c:v>180</c:v>
                </c:pt>
                <c:pt idx="3">
                  <c:v>250</c:v>
                </c:pt>
                <c:pt idx="4">
                  <c:v>290</c:v>
                </c:pt>
                <c:pt idx="5">
                  <c:v>350</c:v>
                </c:pt>
                <c:pt idx="6">
                  <c:v>400</c:v>
                </c:pt>
                <c:pt idx="7">
                  <c:v>460</c:v>
                </c:pt>
                <c:pt idx="8">
                  <c:v>520</c:v>
                </c:pt>
                <c:pt idx="9">
                  <c:v>580</c:v>
                </c:pt>
              </c:numCache>
            </c:numRef>
          </c:yVal>
          <c:smooth val="0"/>
          <c:extLst>
            <c:ext xmlns:c16="http://schemas.microsoft.com/office/drawing/2014/chart" uri="{C3380CC4-5D6E-409C-BE32-E72D297353CC}">
              <c16:uniqueId val="{00000000-80F7-4CA4-B921-E26B52748272}"/>
            </c:ext>
          </c:extLst>
        </c:ser>
        <c:dLbls>
          <c:showLegendKey val="0"/>
          <c:showVal val="0"/>
          <c:showCatName val="0"/>
          <c:showSerName val="0"/>
          <c:showPercent val="0"/>
          <c:showBubbleSize val="0"/>
        </c:dLbls>
        <c:axId val="237228832"/>
        <c:axId val="237227392"/>
      </c:scatterChart>
      <c:valAx>
        <c:axId val="23722883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7227392"/>
        <c:crosses val="autoZero"/>
        <c:crossBetween val="midCat"/>
      </c:valAx>
      <c:valAx>
        <c:axId val="2372273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722883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400" b="0" i="0" u="none" strike="noStrike" kern="1200" spc="0" baseline="0">
                <a:solidFill>
                  <a:sysClr val="windowText" lastClr="000000">
                    <a:lumMod val="65000"/>
                    <a:lumOff val="35000"/>
                  </a:sysClr>
                </a:solidFill>
              </a:rPr>
              <a:t>graph 8 oil sintered bearing (load v efficiency)</a:t>
            </a:r>
          </a:p>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lineChart>
        <c:grouping val="standard"/>
        <c:varyColors val="0"/>
        <c:ser>
          <c:idx val="0"/>
          <c:order val="0"/>
          <c:tx>
            <c:strRef>
              <c:f>'Rotational Friction'!$S$6:$S$7</c:f>
              <c:strCache>
                <c:ptCount val="2"/>
                <c:pt idx="0">
                  <c:v>Efficiency</c:v>
                </c:pt>
                <c:pt idx="1">
                  <c:v>%</c:v>
                </c:pt>
              </c:strCache>
            </c:strRef>
          </c:tx>
          <c:spPr>
            <a:ln w="28575" cap="rnd">
              <a:solidFill>
                <a:schemeClr val="accent1"/>
              </a:solidFill>
              <a:round/>
            </a:ln>
            <a:effectLst/>
          </c:spPr>
          <c:marker>
            <c:symbol val="none"/>
          </c:marker>
          <c:cat>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Friction'!$S$8:$S$17</c:f>
              <c:numCache>
                <c:formatCode>0.00</c:formatCode>
                <c:ptCount val="10"/>
                <c:pt idx="0">
                  <c:v>71.428571428571431</c:v>
                </c:pt>
                <c:pt idx="1">
                  <c:v>83.333333333333343</c:v>
                </c:pt>
                <c:pt idx="2">
                  <c:v>83.333333333333343</c:v>
                </c:pt>
                <c:pt idx="3">
                  <c:v>80</c:v>
                </c:pt>
                <c:pt idx="4">
                  <c:v>86.206896551724128</c:v>
                </c:pt>
                <c:pt idx="5">
                  <c:v>85.714285714285708</c:v>
                </c:pt>
                <c:pt idx="6">
                  <c:v>87.5</c:v>
                </c:pt>
                <c:pt idx="7">
                  <c:v>86.956521739130437</c:v>
                </c:pt>
                <c:pt idx="8">
                  <c:v>86.538461538461547</c:v>
                </c:pt>
                <c:pt idx="9">
                  <c:v>86.206896551724128</c:v>
                </c:pt>
              </c:numCache>
            </c:numRef>
          </c:val>
          <c:smooth val="0"/>
          <c:extLst>
            <c:ext xmlns:c16="http://schemas.microsoft.com/office/drawing/2014/chart" uri="{C3380CC4-5D6E-409C-BE32-E72D297353CC}">
              <c16:uniqueId val="{00000000-AD39-47D4-88CA-1EDCBB1FF976}"/>
            </c:ext>
          </c:extLst>
        </c:ser>
        <c:dLbls>
          <c:showLegendKey val="0"/>
          <c:showVal val="0"/>
          <c:showCatName val="0"/>
          <c:showSerName val="0"/>
          <c:showPercent val="0"/>
          <c:showBubbleSize val="0"/>
        </c:dLbls>
        <c:smooth val="0"/>
        <c:axId val="237252352"/>
        <c:axId val="237249472"/>
      </c:lineChart>
      <c:catAx>
        <c:axId val="23725235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7249472"/>
        <c:crosses val="autoZero"/>
        <c:auto val="1"/>
        <c:lblAlgn val="ctr"/>
        <c:lblOffset val="100"/>
        <c:noMultiLvlLbl val="0"/>
      </c:catAx>
      <c:valAx>
        <c:axId val="2372494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725235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9 ball bearing (load</a:t>
            </a:r>
            <a:r>
              <a:rPr lang="en-US" baseline="0"/>
              <a:t> v effort</a:t>
            </a:r>
            <a:r>
              <a:rPr lang="en-US"/>
              <a:t>)</a:t>
            </a:r>
          </a:p>
        </c:rich>
      </c:tx>
      <c:layout>
        <c:manualLayout>
          <c:xMode val="edge"/>
          <c:yMode val="edge"/>
          <c:x val="0.24490834476657689"/>
          <c:y val="3.240740740740740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Friction'!$V$6:$V$7</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60</c:v>
                </c:pt>
                <c:pt idx="1">
                  <c:v>110</c:v>
                </c:pt>
                <c:pt idx="2">
                  <c:v>160</c:v>
                </c:pt>
                <c:pt idx="3">
                  <c:v>210</c:v>
                </c:pt>
                <c:pt idx="4">
                  <c:v>260</c:v>
                </c:pt>
                <c:pt idx="5">
                  <c:v>310</c:v>
                </c:pt>
                <c:pt idx="6">
                  <c:v>360</c:v>
                </c:pt>
                <c:pt idx="7">
                  <c:v>410</c:v>
                </c:pt>
                <c:pt idx="8">
                  <c:v>460</c:v>
                </c:pt>
                <c:pt idx="9">
                  <c:v>510</c:v>
                </c:pt>
              </c:numCache>
            </c:numRef>
          </c:yVal>
          <c:smooth val="0"/>
          <c:extLst>
            <c:ext xmlns:c16="http://schemas.microsoft.com/office/drawing/2014/chart" uri="{C3380CC4-5D6E-409C-BE32-E72D297353CC}">
              <c16:uniqueId val="{00000000-68E1-4A8D-98EB-80075F3D55B3}"/>
            </c:ext>
          </c:extLst>
        </c:ser>
        <c:dLbls>
          <c:showLegendKey val="0"/>
          <c:showVal val="0"/>
          <c:showCatName val="0"/>
          <c:showSerName val="0"/>
          <c:showPercent val="0"/>
          <c:showBubbleSize val="0"/>
        </c:dLbls>
        <c:axId val="134876032"/>
        <c:axId val="134876992"/>
      </c:scatterChart>
      <c:valAx>
        <c:axId val="13487603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876992"/>
        <c:crosses val="autoZero"/>
        <c:crossBetween val="midCat"/>
      </c:valAx>
      <c:valAx>
        <c:axId val="134876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87603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a:t>
            </a:r>
            <a:r>
              <a:rPr lang="en-US" baseline="0"/>
              <a:t> 10 ball bearing (load v effiency)</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Friction'!$AC$6:$AC$7</c:f>
              <c:strCache>
                <c:ptCount val="2"/>
                <c:pt idx="0">
                  <c:v>Efficiency</c:v>
                </c:pt>
                <c:pt idx="1">
                  <c:v>%</c:v>
                </c:pt>
              </c:strCache>
            </c:strRef>
          </c:tx>
          <c:spPr>
            <a:ln w="28575" cap="rnd">
              <a:solidFill>
                <a:schemeClr val="accent1"/>
              </a:solidFill>
              <a:round/>
            </a:ln>
            <a:effectLst/>
          </c:spPr>
          <c:marker>
            <c:symbol val="none"/>
          </c:marker>
          <c:cat>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Friction'!$AC$8:$AC$17</c:f>
              <c:numCache>
                <c:formatCode>0.00</c:formatCode>
                <c:ptCount val="10"/>
                <c:pt idx="0">
                  <c:v>71.428571428571431</c:v>
                </c:pt>
                <c:pt idx="1">
                  <c:v>83.333333333333343</c:v>
                </c:pt>
                <c:pt idx="2">
                  <c:v>83.333333333333343</c:v>
                </c:pt>
                <c:pt idx="3">
                  <c:v>83.333333333333343</c:v>
                </c:pt>
                <c:pt idx="4">
                  <c:v>86.206896551724128</c:v>
                </c:pt>
                <c:pt idx="5">
                  <c:v>85.714285714285708</c:v>
                </c:pt>
                <c:pt idx="6">
                  <c:v>87.5</c:v>
                </c:pt>
                <c:pt idx="7">
                  <c:v>86.956521739130437</c:v>
                </c:pt>
                <c:pt idx="8">
                  <c:v>86.538461538461547</c:v>
                </c:pt>
                <c:pt idx="9">
                  <c:v>87.719298245614027</c:v>
                </c:pt>
              </c:numCache>
            </c:numRef>
          </c:val>
          <c:smooth val="0"/>
          <c:extLst>
            <c:ext xmlns:c16="http://schemas.microsoft.com/office/drawing/2014/chart" uri="{C3380CC4-5D6E-409C-BE32-E72D297353CC}">
              <c16:uniqueId val="{00000000-9872-422F-BC71-A98F94A0901C}"/>
            </c:ext>
          </c:extLst>
        </c:ser>
        <c:dLbls>
          <c:showLegendKey val="0"/>
          <c:showVal val="0"/>
          <c:showCatName val="0"/>
          <c:showSerName val="0"/>
          <c:showPercent val="0"/>
          <c:showBubbleSize val="0"/>
        </c:dLbls>
        <c:smooth val="0"/>
        <c:axId val="234208848"/>
        <c:axId val="234201168"/>
      </c:lineChart>
      <c:catAx>
        <c:axId val="2342088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4201168"/>
        <c:crosses val="autoZero"/>
        <c:auto val="1"/>
        <c:lblAlgn val="ctr"/>
        <c:lblOffset val="100"/>
        <c:noMultiLvlLbl val="0"/>
      </c:catAx>
      <c:valAx>
        <c:axId val="234201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420884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11 brass bearing (load v effort</a:t>
            </a:r>
            <a:r>
              <a:rPr lang="en-GB" baseline="0"/>
              <a: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Friction'!$AA$6:$AA$7</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70</c:v>
                </c:pt>
                <c:pt idx="1">
                  <c:v>120</c:v>
                </c:pt>
                <c:pt idx="2">
                  <c:v>180</c:v>
                </c:pt>
                <c:pt idx="3">
                  <c:v>240</c:v>
                </c:pt>
                <c:pt idx="4">
                  <c:v>290</c:v>
                </c:pt>
                <c:pt idx="5">
                  <c:v>350</c:v>
                </c:pt>
                <c:pt idx="6">
                  <c:v>400</c:v>
                </c:pt>
                <c:pt idx="7">
                  <c:v>460</c:v>
                </c:pt>
                <c:pt idx="8">
                  <c:v>520</c:v>
                </c:pt>
                <c:pt idx="9">
                  <c:v>570</c:v>
                </c:pt>
              </c:numCache>
            </c:numRef>
          </c:yVal>
          <c:smooth val="0"/>
          <c:extLst>
            <c:ext xmlns:c16="http://schemas.microsoft.com/office/drawing/2014/chart" uri="{C3380CC4-5D6E-409C-BE32-E72D297353CC}">
              <c16:uniqueId val="{00000000-328B-4134-8813-DB2D3170C124}"/>
            </c:ext>
          </c:extLst>
        </c:ser>
        <c:dLbls>
          <c:showLegendKey val="0"/>
          <c:showVal val="0"/>
          <c:showCatName val="0"/>
          <c:showSerName val="0"/>
          <c:showPercent val="0"/>
          <c:showBubbleSize val="0"/>
        </c:dLbls>
        <c:axId val="120866176"/>
        <c:axId val="120863296"/>
      </c:scatterChart>
      <c:valAx>
        <c:axId val="12086617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863296"/>
        <c:crosses val="autoZero"/>
        <c:crossBetween val="midCat"/>
      </c:valAx>
      <c:valAx>
        <c:axId val="1208632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86617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12 brass bearing (load v effiency)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Friction'!$AC$6:$AC$7</c:f>
              <c:strCache>
                <c:ptCount val="2"/>
                <c:pt idx="0">
                  <c:v>Efficiency</c:v>
                </c:pt>
                <c:pt idx="1">
                  <c:v>%</c:v>
                </c:pt>
              </c:strCache>
            </c:strRef>
          </c:tx>
          <c:spPr>
            <a:ln w="28575" cap="rnd">
              <a:solidFill>
                <a:schemeClr val="accent1"/>
              </a:solidFill>
              <a:round/>
            </a:ln>
            <a:effectLst/>
          </c:spPr>
          <c:marker>
            <c:symbol val="none"/>
          </c:marker>
          <c:cat>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Friction'!$AC$8:$AC$17</c:f>
              <c:numCache>
                <c:formatCode>0.00</c:formatCode>
                <c:ptCount val="10"/>
                <c:pt idx="0">
                  <c:v>71.428571428571431</c:v>
                </c:pt>
                <c:pt idx="1">
                  <c:v>83.333333333333343</c:v>
                </c:pt>
                <c:pt idx="2">
                  <c:v>83.333333333333343</c:v>
                </c:pt>
                <c:pt idx="3">
                  <c:v>83.333333333333343</c:v>
                </c:pt>
                <c:pt idx="4">
                  <c:v>86.206896551724128</c:v>
                </c:pt>
                <c:pt idx="5">
                  <c:v>85.714285714285708</c:v>
                </c:pt>
                <c:pt idx="6">
                  <c:v>87.5</c:v>
                </c:pt>
                <c:pt idx="7">
                  <c:v>86.956521739130437</c:v>
                </c:pt>
                <c:pt idx="8">
                  <c:v>86.538461538461547</c:v>
                </c:pt>
                <c:pt idx="9">
                  <c:v>87.719298245614027</c:v>
                </c:pt>
              </c:numCache>
            </c:numRef>
          </c:val>
          <c:smooth val="0"/>
          <c:extLst>
            <c:ext xmlns:c16="http://schemas.microsoft.com/office/drawing/2014/chart" uri="{C3380CC4-5D6E-409C-BE32-E72D297353CC}">
              <c16:uniqueId val="{00000000-863D-46A8-B227-C8B0F788CE2D}"/>
            </c:ext>
          </c:extLst>
        </c:ser>
        <c:dLbls>
          <c:showLegendKey val="0"/>
          <c:showVal val="0"/>
          <c:showCatName val="0"/>
          <c:showSerName val="0"/>
          <c:showPercent val="0"/>
          <c:showBubbleSize val="0"/>
        </c:dLbls>
        <c:smooth val="0"/>
        <c:axId val="142207664"/>
        <c:axId val="142214864"/>
      </c:lineChart>
      <c:catAx>
        <c:axId val="1422076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214864"/>
        <c:crosses val="autoZero"/>
        <c:auto val="1"/>
        <c:lblAlgn val="ctr"/>
        <c:lblOffset val="100"/>
        <c:noMultiLvlLbl val="0"/>
      </c:catAx>
      <c:valAx>
        <c:axId val="1422148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20766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13 tufnol bearing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Friction'!$AF$6:$AF$7</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58</c:v>
                </c:pt>
                <c:pt idx="1">
                  <c:v>110</c:v>
                </c:pt>
                <c:pt idx="2">
                  <c:v>170</c:v>
                </c:pt>
                <c:pt idx="3">
                  <c:v>220</c:v>
                </c:pt>
                <c:pt idx="4">
                  <c:v>280</c:v>
                </c:pt>
                <c:pt idx="5">
                  <c:v>340</c:v>
                </c:pt>
                <c:pt idx="6">
                  <c:v>390</c:v>
                </c:pt>
                <c:pt idx="7">
                  <c:v>440</c:v>
                </c:pt>
                <c:pt idx="8">
                  <c:v>490</c:v>
                </c:pt>
                <c:pt idx="9">
                  <c:v>560</c:v>
                </c:pt>
              </c:numCache>
            </c:numRef>
          </c:yVal>
          <c:smooth val="0"/>
          <c:extLst>
            <c:ext xmlns:c16="http://schemas.microsoft.com/office/drawing/2014/chart" uri="{C3380CC4-5D6E-409C-BE32-E72D297353CC}">
              <c16:uniqueId val="{00000000-1288-4B54-99C7-40253ED31AFF}"/>
            </c:ext>
          </c:extLst>
        </c:ser>
        <c:dLbls>
          <c:showLegendKey val="0"/>
          <c:showVal val="0"/>
          <c:showCatName val="0"/>
          <c:showSerName val="0"/>
          <c:showPercent val="0"/>
          <c:showBubbleSize val="0"/>
        </c:dLbls>
        <c:axId val="237317152"/>
        <c:axId val="237301312"/>
      </c:scatterChart>
      <c:valAx>
        <c:axId val="2373171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7301312"/>
        <c:crosses val="autoZero"/>
        <c:crossBetween val="midCat"/>
      </c:valAx>
      <c:valAx>
        <c:axId val="2373013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73171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14</a:t>
            </a:r>
            <a:r>
              <a:rPr lang="en-US" baseline="0"/>
              <a:t> tufnol bearing (load v efficiency)</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Friction'!$AH$6:$AH$7</c:f>
              <c:strCache>
                <c:ptCount val="2"/>
                <c:pt idx="0">
                  <c:v>Efficiency</c:v>
                </c:pt>
                <c:pt idx="1">
                  <c:v>%</c:v>
                </c:pt>
              </c:strCache>
            </c:strRef>
          </c:tx>
          <c:spPr>
            <a:ln w="28575" cap="rnd">
              <a:solidFill>
                <a:schemeClr val="accent1"/>
              </a:solidFill>
              <a:round/>
            </a:ln>
            <a:effectLst/>
          </c:spPr>
          <c:marker>
            <c:symbol val="none"/>
          </c:marker>
          <c:cat>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Friction'!$AH$8:$AH$17</c:f>
              <c:numCache>
                <c:formatCode>0.00</c:formatCode>
                <c:ptCount val="10"/>
                <c:pt idx="0">
                  <c:v>86.206896551724128</c:v>
                </c:pt>
                <c:pt idx="1">
                  <c:v>90.909090909090907</c:v>
                </c:pt>
                <c:pt idx="2">
                  <c:v>88.235294117647058</c:v>
                </c:pt>
                <c:pt idx="3">
                  <c:v>90.909090909090907</c:v>
                </c:pt>
                <c:pt idx="4">
                  <c:v>89.285714285714292</c:v>
                </c:pt>
                <c:pt idx="5">
                  <c:v>88.235294117647058</c:v>
                </c:pt>
                <c:pt idx="6">
                  <c:v>89.743589743589752</c:v>
                </c:pt>
                <c:pt idx="7">
                  <c:v>90.909090909090907</c:v>
                </c:pt>
                <c:pt idx="8">
                  <c:v>91.83673469387756</c:v>
                </c:pt>
                <c:pt idx="9">
                  <c:v>89.285714285714292</c:v>
                </c:pt>
              </c:numCache>
            </c:numRef>
          </c:val>
          <c:smooth val="0"/>
          <c:extLst>
            <c:ext xmlns:c16="http://schemas.microsoft.com/office/drawing/2014/chart" uri="{C3380CC4-5D6E-409C-BE32-E72D297353CC}">
              <c16:uniqueId val="{00000000-D88A-4136-AFE4-1437ED33826A}"/>
            </c:ext>
          </c:extLst>
        </c:ser>
        <c:dLbls>
          <c:showLegendKey val="0"/>
          <c:showVal val="0"/>
          <c:showCatName val="0"/>
          <c:showSerName val="0"/>
          <c:showPercent val="0"/>
          <c:showBubbleSize val="0"/>
        </c:dLbls>
        <c:smooth val="0"/>
        <c:axId val="184189328"/>
        <c:axId val="184196048"/>
      </c:lineChart>
      <c:catAx>
        <c:axId val="1841893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196048"/>
        <c:crosses val="autoZero"/>
        <c:auto val="1"/>
        <c:lblAlgn val="ctr"/>
        <c:lblOffset val="100"/>
        <c:noMultiLvlLbl val="0"/>
      </c:catAx>
      <c:valAx>
        <c:axId val="1841960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1893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1 spur gear small:small (load v effort)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Gears!$B$14</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Gears!$A$15:$A$23</c:f>
              <c:numCache>
                <c:formatCode>General</c:formatCode>
                <c:ptCount val="9"/>
                <c:pt idx="1">
                  <c:v>50</c:v>
                </c:pt>
                <c:pt idx="2">
                  <c:v>100</c:v>
                </c:pt>
                <c:pt idx="3">
                  <c:v>150</c:v>
                </c:pt>
                <c:pt idx="4">
                  <c:v>200</c:v>
                </c:pt>
                <c:pt idx="5">
                  <c:v>250</c:v>
                </c:pt>
                <c:pt idx="6">
                  <c:v>300</c:v>
                </c:pt>
                <c:pt idx="7">
                  <c:v>350</c:v>
                </c:pt>
                <c:pt idx="8">
                  <c:v>400</c:v>
                </c:pt>
              </c:numCache>
            </c:numRef>
          </c:xVal>
          <c:yVal>
            <c:numRef>
              <c:f>Gears!$B$15:$B$23</c:f>
              <c:numCache>
                <c:formatCode>General</c:formatCode>
                <c:ptCount val="9"/>
                <c:pt idx="1">
                  <c:v>60</c:v>
                </c:pt>
                <c:pt idx="2">
                  <c:v>120</c:v>
                </c:pt>
                <c:pt idx="3">
                  <c:v>172</c:v>
                </c:pt>
                <c:pt idx="4">
                  <c:v>230</c:v>
                </c:pt>
                <c:pt idx="5">
                  <c:v>282</c:v>
                </c:pt>
                <c:pt idx="6">
                  <c:v>349</c:v>
                </c:pt>
                <c:pt idx="7">
                  <c:v>395</c:v>
                </c:pt>
                <c:pt idx="8">
                  <c:v>459</c:v>
                </c:pt>
              </c:numCache>
            </c:numRef>
          </c:yVal>
          <c:smooth val="0"/>
          <c:extLst>
            <c:ext xmlns:c16="http://schemas.microsoft.com/office/drawing/2014/chart" uri="{C3380CC4-5D6E-409C-BE32-E72D297353CC}">
              <c16:uniqueId val="{00000000-A130-4573-A131-3FBAEF6EB54E}"/>
            </c:ext>
          </c:extLst>
        </c:ser>
        <c:dLbls>
          <c:showLegendKey val="0"/>
          <c:showVal val="0"/>
          <c:showCatName val="0"/>
          <c:showSerName val="0"/>
          <c:showPercent val="0"/>
          <c:showBubbleSize val="0"/>
        </c:dLbls>
        <c:axId val="112538560"/>
        <c:axId val="112541920"/>
      </c:scatterChart>
      <c:valAx>
        <c:axId val="1125385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541920"/>
        <c:crosses val="autoZero"/>
        <c:crossBetween val="midCat"/>
      </c:valAx>
      <c:valAx>
        <c:axId val="1125419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5385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2 spur gear small:small (efficiency</a:t>
            </a:r>
            <a:r>
              <a:rPr lang="en-GB" baseline="0"/>
              <a:t> v load)</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Gears!$D$14:$D$15</c:f>
              <c:strCache>
                <c:ptCount val="2"/>
                <c:pt idx="0">
                  <c:v>Efficiency </c:v>
                </c:pt>
                <c:pt idx="1">
                  <c:v>(%)</c:v>
                </c:pt>
              </c:strCache>
            </c:strRef>
          </c:tx>
          <c:spPr>
            <a:ln w="28575" cap="rnd">
              <a:solidFill>
                <a:schemeClr val="accent1"/>
              </a:solidFill>
              <a:round/>
            </a:ln>
            <a:effectLst/>
          </c:spPr>
          <c:marker>
            <c:symbol val="none"/>
          </c:marker>
          <c:cat>
            <c:numRef>
              <c:f>Gears!$A$16:$A$23</c:f>
              <c:numCache>
                <c:formatCode>General</c:formatCode>
                <c:ptCount val="8"/>
                <c:pt idx="0">
                  <c:v>50</c:v>
                </c:pt>
                <c:pt idx="1">
                  <c:v>100</c:v>
                </c:pt>
                <c:pt idx="2">
                  <c:v>150</c:v>
                </c:pt>
                <c:pt idx="3">
                  <c:v>200</c:v>
                </c:pt>
                <c:pt idx="4">
                  <c:v>250</c:v>
                </c:pt>
                <c:pt idx="5">
                  <c:v>300</c:v>
                </c:pt>
                <c:pt idx="6">
                  <c:v>350</c:v>
                </c:pt>
                <c:pt idx="7">
                  <c:v>400</c:v>
                </c:pt>
              </c:numCache>
            </c:numRef>
          </c:cat>
          <c:val>
            <c:numRef>
              <c:f>Gears!$D$16:$D$23</c:f>
              <c:numCache>
                <c:formatCode>General</c:formatCode>
                <c:ptCount val="8"/>
                <c:pt idx="0">
                  <c:v>83</c:v>
                </c:pt>
                <c:pt idx="1">
                  <c:v>83</c:v>
                </c:pt>
                <c:pt idx="2">
                  <c:v>87</c:v>
                </c:pt>
                <c:pt idx="3">
                  <c:v>87</c:v>
                </c:pt>
                <c:pt idx="4">
                  <c:v>89</c:v>
                </c:pt>
                <c:pt idx="5">
                  <c:v>86</c:v>
                </c:pt>
                <c:pt idx="6">
                  <c:v>89</c:v>
                </c:pt>
                <c:pt idx="7">
                  <c:v>87</c:v>
                </c:pt>
              </c:numCache>
            </c:numRef>
          </c:val>
          <c:smooth val="0"/>
          <c:extLst>
            <c:ext xmlns:c16="http://schemas.microsoft.com/office/drawing/2014/chart" uri="{C3380CC4-5D6E-409C-BE32-E72D297353CC}">
              <c16:uniqueId val="{00000000-AB10-474A-AE6B-7864AC357D6F}"/>
            </c:ext>
          </c:extLst>
        </c:ser>
        <c:dLbls>
          <c:showLegendKey val="0"/>
          <c:showVal val="0"/>
          <c:showCatName val="0"/>
          <c:showSerName val="0"/>
          <c:showPercent val="0"/>
          <c:showBubbleSize val="0"/>
        </c:dLbls>
        <c:smooth val="0"/>
        <c:axId val="112535200"/>
        <c:axId val="112534240"/>
      </c:lineChart>
      <c:catAx>
        <c:axId val="1125352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534240"/>
        <c:crosses val="autoZero"/>
        <c:auto val="1"/>
        <c:lblAlgn val="ctr"/>
        <c:lblOffset val="100"/>
        <c:noMultiLvlLbl val="0"/>
      </c:catAx>
      <c:valAx>
        <c:axId val="1125342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53520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3 spur gear small:medium</a:t>
            </a:r>
            <a:r>
              <a:rPr lang="en-GB" baseline="0"/>
              <a:t> ( load v effort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Gears!$G$14</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Gears!$F$15:$F$23</c:f>
              <c:numCache>
                <c:formatCode>General</c:formatCode>
                <c:ptCount val="9"/>
                <c:pt idx="1">
                  <c:v>50</c:v>
                </c:pt>
                <c:pt idx="2">
                  <c:v>100</c:v>
                </c:pt>
                <c:pt idx="3">
                  <c:v>150</c:v>
                </c:pt>
                <c:pt idx="4">
                  <c:v>200</c:v>
                </c:pt>
                <c:pt idx="5">
                  <c:v>250</c:v>
                </c:pt>
                <c:pt idx="6">
                  <c:v>300</c:v>
                </c:pt>
                <c:pt idx="7">
                  <c:v>350</c:v>
                </c:pt>
                <c:pt idx="8">
                  <c:v>400</c:v>
                </c:pt>
              </c:numCache>
            </c:numRef>
          </c:xVal>
          <c:yVal>
            <c:numRef>
              <c:f>Gears!$G$15:$G$23</c:f>
              <c:numCache>
                <c:formatCode>General</c:formatCode>
                <c:ptCount val="9"/>
                <c:pt idx="1">
                  <c:v>10</c:v>
                </c:pt>
                <c:pt idx="2">
                  <c:v>20</c:v>
                </c:pt>
                <c:pt idx="3">
                  <c:v>28</c:v>
                </c:pt>
                <c:pt idx="4">
                  <c:v>36</c:v>
                </c:pt>
                <c:pt idx="5">
                  <c:v>50</c:v>
                </c:pt>
                <c:pt idx="6">
                  <c:v>60</c:v>
                </c:pt>
                <c:pt idx="7">
                  <c:v>70</c:v>
                </c:pt>
                <c:pt idx="8">
                  <c:v>80</c:v>
                </c:pt>
              </c:numCache>
            </c:numRef>
          </c:yVal>
          <c:smooth val="0"/>
          <c:extLst>
            <c:ext xmlns:c16="http://schemas.microsoft.com/office/drawing/2014/chart" uri="{C3380CC4-5D6E-409C-BE32-E72D297353CC}">
              <c16:uniqueId val="{00000000-4D5D-4E7B-9693-BE14CBD8F89F}"/>
            </c:ext>
          </c:extLst>
        </c:ser>
        <c:dLbls>
          <c:showLegendKey val="0"/>
          <c:showVal val="0"/>
          <c:showCatName val="0"/>
          <c:showSerName val="0"/>
          <c:showPercent val="0"/>
          <c:showBubbleSize val="0"/>
        </c:dLbls>
        <c:axId val="223638816"/>
        <c:axId val="223640256"/>
      </c:scatterChart>
      <c:valAx>
        <c:axId val="2236388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3640256"/>
        <c:crosses val="autoZero"/>
        <c:crossBetween val="midCat"/>
      </c:valAx>
      <c:valAx>
        <c:axId val="2236402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36388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graph 4 spur gear small:medium ( load v efficiency)</a:t>
            </a:r>
          </a:p>
        </c:rich>
      </c:tx>
      <c:layout>
        <c:manualLayout>
          <c:xMode val="edge"/>
          <c:yMode val="edge"/>
          <c:x val="0.24399295192995982"/>
          <c:y val="1.87353629976580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Gears!$I$14:$I$15</c:f>
              <c:strCache>
                <c:ptCount val="2"/>
                <c:pt idx="0">
                  <c:v>Efficiency </c:v>
                </c:pt>
                <c:pt idx="1">
                  <c:v>(%)</c:v>
                </c:pt>
              </c:strCache>
            </c:strRef>
          </c:tx>
          <c:spPr>
            <a:ln w="28575" cap="rnd">
              <a:solidFill>
                <a:schemeClr val="accent1"/>
              </a:solidFill>
              <a:round/>
            </a:ln>
            <a:effectLst/>
          </c:spPr>
          <c:marker>
            <c:symbol val="none"/>
          </c:marker>
          <c:cat>
            <c:numRef>
              <c:f>Gears!$F$16:$F$23</c:f>
              <c:numCache>
                <c:formatCode>General</c:formatCode>
                <c:ptCount val="8"/>
                <c:pt idx="0">
                  <c:v>50</c:v>
                </c:pt>
                <c:pt idx="1">
                  <c:v>100</c:v>
                </c:pt>
                <c:pt idx="2">
                  <c:v>150</c:v>
                </c:pt>
                <c:pt idx="3">
                  <c:v>200</c:v>
                </c:pt>
                <c:pt idx="4">
                  <c:v>250</c:v>
                </c:pt>
                <c:pt idx="5">
                  <c:v>300</c:v>
                </c:pt>
                <c:pt idx="6">
                  <c:v>350</c:v>
                </c:pt>
                <c:pt idx="7">
                  <c:v>400</c:v>
                </c:pt>
              </c:numCache>
            </c:numRef>
          </c:cat>
          <c:val>
            <c:numRef>
              <c:f>Gears!$I$16:$I$23</c:f>
              <c:numCache>
                <c:formatCode>General</c:formatCode>
                <c:ptCount val="8"/>
                <c:pt idx="0">
                  <c:v>100</c:v>
                </c:pt>
                <c:pt idx="1">
                  <c:v>100</c:v>
                </c:pt>
                <c:pt idx="2">
                  <c:v>108</c:v>
                </c:pt>
                <c:pt idx="3">
                  <c:v>112</c:v>
                </c:pt>
                <c:pt idx="4">
                  <c:v>100</c:v>
                </c:pt>
                <c:pt idx="5">
                  <c:v>100</c:v>
                </c:pt>
                <c:pt idx="6">
                  <c:v>100</c:v>
                </c:pt>
                <c:pt idx="7">
                  <c:v>100</c:v>
                </c:pt>
              </c:numCache>
            </c:numRef>
          </c:val>
          <c:smooth val="0"/>
          <c:extLst>
            <c:ext xmlns:c16="http://schemas.microsoft.com/office/drawing/2014/chart" uri="{C3380CC4-5D6E-409C-BE32-E72D297353CC}">
              <c16:uniqueId val="{00000000-EEEA-4635-8FE6-430D90A4B500}"/>
            </c:ext>
          </c:extLst>
        </c:ser>
        <c:dLbls>
          <c:showLegendKey val="0"/>
          <c:showVal val="0"/>
          <c:showCatName val="0"/>
          <c:showSerName val="0"/>
          <c:showPercent val="0"/>
          <c:showBubbleSize val="0"/>
        </c:dLbls>
        <c:smooth val="0"/>
        <c:axId val="961735216"/>
        <c:axId val="961735696"/>
      </c:lineChart>
      <c:catAx>
        <c:axId val="96173521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735696"/>
        <c:crosses val="autoZero"/>
        <c:auto val="1"/>
        <c:lblAlgn val="ctr"/>
        <c:lblOffset val="100"/>
        <c:noMultiLvlLbl val="0"/>
      </c:catAx>
      <c:valAx>
        <c:axId val="9617356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7352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5 spur gear small: small with idler (load v effort)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Gears!$L$14</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Gears!$K$15:$K$23</c:f>
              <c:numCache>
                <c:formatCode>General</c:formatCode>
                <c:ptCount val="9"/>
                <c:pt idx="1">
                  <c:v>50</c:v>
                </c:pt>
                <c:pt idx="2">
                  <c:v>100</c:v>
                </c:pt>
                <c:pt idx="3">
                  <c:v>150</c:v>
                </c:pt>
                <c:pt idx="4">
                  <c:v>200</c:v>
                </c:pt>
                <c:pt idx="5">
                  <c:v>250</c:v>
                </c:pt>
                <c:pt idx="6">
                  <c:v>300</c:v>
                </c:pt>
                <c:pt idx="7">
                  <c:v>350</c:v>
                </c:pt>
                <c:pt idx="8">
                  <c:v>400</c:v>
                </c:pt>
              </c:numCache>
            </c:numRef>
          </c:xVal>
          <c:yVal>
            <c:numRef>
              <c:f>Gears!$L$15:$L$23</c:f>
              <c:numCache>
                <c:formatCode>General</c:formatCode>
                <c:ptCount val="9"/>
                <c:pt idx="1">
                  <c:v>120</c:v>
                </c:pt>
                <c:pt idx="2">
                  <c:v>135</c:v>
                </c:pt>
                <c:pt idx="3">
                  <c:v>190</c:v>
                </c:pt>
                <c:pt idx="4">
                  <c:v>250</c:v>
                </c:pt>
                <c:pt idx="5">
                  <c:v>299</c:v>
                </c:pt>
                <c:pt idx="6">
                  <c:v>350</c:v>
                </c:pt>
                <c:pt idx="7">
                  <c:v>420</c:v>
                </c:pt>
                <c:pt idx="8">
                  <c:v>470</c:v>
                </c:pt>
              </c:numCache>
            </c:numRef>
          </c:yVal>
          <c:smooth val="0"/>
          <c:extLst>
            <c:ext xmlns:c16="http://schemas.microsoft.com/office/drawing/2014/chart" uri="{C3380CC4-5D6E-409C-BE32-E72D297353CC}">
              <c16:uniqueId val="{00000000-F339-4C1E-A875-812EF59C17FC}"/>
            </c:ext>
          </c:extLst>
        </c:ser>
        <c:dLbls>
          <c:showLegendKey val="0"/>
          <c:showVal val="0"/>
          <c:showCatName val="0"/>
          <c:showSerName val="0"/>
          <c:showPercent val="0"/>
          <c:showBubbleSize val="0"/>
        </c:dLbls>
        <c:axId val="313777248"/>
        <c:axId val="313777728"/>
      </c:scatterChart>
      <c:valAx>
        <c:axId val="3137772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777728"/>
        <c:crosses val="autoZero"/>
        <c:crossBetween val="midCat"/>
      </c:valAx>
      <c:valAx>
        <c:axId val="3137777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77724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7 spur gear small:compound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Gears!$R$18</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Gears!$Q$19:$Q$27</c:f>
              <c:numCache>
                <c:formatCode>General</c:formatCode>
                <c:ptCount val="9"/>
                <c:pt idx="1">
                  <c:v>50</c:v>
                </c:pt>
                <c:pt idx="2">
                  <c:v>100</c:v>
                </c:pt>
                <c:pt idx="3">
                  <c:v>150</c:v>
                </c:pt>
                <c:pt idx="4">
                  <c:v>200</c:v>
                </c:pt>
                <c:pt idx="5">
                  <c:v>250</c:v>
                </c:pt>
                <c:pt idx="6">
                  <c:v>300</c:v>
                </c:pt>
                <c:pt idx="7">
                  <c:v>350</c:v>
                </c:pt>
                <c:pt idx="8">
                  <c:v>400</c:v>
                </c:pt>
              </c:numCache>
            </c:numRef>
          </c:xVal>
          <c:yVal>
            <c:numRef>
              <c:f>Gears!$R$19:$R$27</c:f>
              <c:numCache>
                <c:formatCode>General</c:formatCode>
                <c:ptCount val="9"/>
                <c:pt idx="1">
                  <c:v>40</c:v>
                </c:pt>
                <c:pt idx="2">
                  <c:v>60</c:v>
                </c:pt>
                <c:pt idx="3">
                  <c:v>90</c:v>
                </c:pt>
                <c:pt idx="4">
                  <c:v>120</c:v>
                </c:pt>
                <c:pt idx="5">
                  <c:v>140</c:v>
                </c:pt>
                <c:pt idx="6">
                  <c:v>160</c:v>
                </c:pt>
                <c:pt idx="7">
                  <c:v>190</c:v>
                </c:pt>
                <c:pt idx="8">
                  <c:v>220</c:v>
                </c:pt>
              </c:numCache>
            </c:numRef>
          </c:yVal>
          <c:smooth val="0"/>
          <c:extLst>
            <c:ext xmlns:c16="http://schemas.microsoft.com/office/drawing/2014/chart" uri="{C3380CC4-5D6E-409C-BE32-E72D297353CC}">
              <c16:uniqueId val="{00000000-D308-480F-B226-A2E3BAA990A3}"/>
            </c:ext>
          </c:extLst>
        </c:ser>
        <c:dLbls>
          <c:showLegendKey val="0"/>
          <c:showVal val="0"/>
          <c:showCatName val="0"/>
          <c:showSerName val="0"/>
          <c:showPercent val="0"/>
          <c:showBubbleSize val="0"/>
        </c:dLbls>
        <c:axId val="961778896"/>
        <c:axId val="961784176"/>
      </c:scatterChart>
      <c:valAx>
        <c:axId val="9617788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784176"/>
        <c:crosses val="autoZero"/>
        <c:crossBetween val="midCat"/>
      </c:valAx>
      <c:valAx>
        <c:axId val="9617841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77889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8 spur gear small: compund (load v efficiency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Gears!$T$18:$T$19</c:f>
              <c:strCache>
                <c:ptCount val="2"/>
                <c:pt idx="0">
                  <c:v>Efficiency </c:v>
                </c:pt>
                <c:pt idx="1">
                  <c:v>(%)</c:v>
                </c:pt>
              </c:strCache>
            </c:strRef>
          </c:tx>
          <c:spPr>
            <a:ln w="28575" cap="rnd">
              <a:solidFill>
                <a:schemeClr val="accent1"/>
              </a:solidFill>
              <a:round/>
            </a:ln>
            <a:effectLst/>
          </c:spPr>
          <c:marker>
            <c:symbol val="none"/>
          </c:marker>
          <c:cat>
            <c:numRef>
              <c:f>Gears!$Q$20:$Q$27</c:f>
              <c:numCache>
                <c:formatCode>General</c:formatCode>
                <c:ptCount val="8"/>
                <c:pt idx="0">
                  <c:v>50</c:v>
                </c:pt>
                <c:pt idx="1">
                  <c:v>100</c:v>
                </c:pt>
                <c:pt idx="2">
                  <c:v>150</c:v>
                </c:pt>
                <c:pt idx="3">
                  <c:v>200</c:v>
                </c:pt>
                <c:pt idx="4">
                  <c:v>250</c:v>
                </c:pt>
                <c:pt idx="5">
                  <c:v>300</c:v>
                </c:pt>
                <c:pt idx="6">
                  <c:v>350</c:v>
                </c:pt>
                <c:pt idx="7">
                  <c:v>400</c:v>
                </c:pt>
              </c:numCache>
            </c:numRef>
          </c:cat>
          <c:val>
            <c:numRef>
              <c:f>Gears!$T$20:$T$27</c:f>
              <c:numCache>
                <c:formatCode>0.00</c:formatCode>
                <c:ptCount val="8"/>
                <c:pt idx="0">
                  <c:v>58.329444703686427</c:v>
                </c:pt>
                <c:pt idx="1">
                  <c:v>77.772592938248579</c:v>
                </c:pt>
                <c:pt idx="2">
                  <c:v>77.772592938248579</c:v>
                </c:pt>
                <c:pt idx="3">
                  <c:v>77.772592938248579</c:v>
                </c:pt>
                <c:pt idx="4">
                  <c:v>83.327778148123471</c:v>
                </c:pt>
                <c:pt idx="5">
                  <c:v>87.49416705552963</c:v>
                </c:pt>
                <c:pt idx="6">
                  <c:v>85.959181668590517</c:v>
                </c:pt>
                <c:pt idx="7">
                  <c:v>84.842828659907525</c:v>
                </c:pt>
              </c:numCache>
            </c:numRef>
          </c:val>
          <c:smooth val="0"/>
          <c:extLst>
            <c:ext xmlns:c16="http://schemas.microsoft.com/office/drawing/2014/chart" uri="{C3380CC4-5D6E-409C-BE32-E72D297353CC}">
              <c16:uniqueId val="{00000000-249D-4ADD-96CE-89039768456D}"/>
            </c:ext>
          </c:extLst>
        </c:ser>
        <c:dLbls>
          <c:showLegendKey val="0"/>
          <c:showVal val="0"/>
          <c:showCatName val="0"/>
          <c:showSerName val="0"/>
          <c:showPercent val="0"/>
          <c:showBubbleSize val="0"/>
        </c:dLbls>
        <c:smooth val="0"/>
        <c:axId val="313745088"/>
        <c:axId val="313757088"/>
      </c:lineChart>
      <c:catAx>
        <c:axId val="31374508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757088"/>
        <c:crosses val="autoZero"/>
        <c:auto val="1"/>
        <c:lblAlgn val="ctr"/>
        <c:lblOffset val="100"/>
        <c:noMultiLvlLbl val="0"/>
      </c:catAx>
      <c:valAx>
        <c:axId val="313757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74508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graph 5 spur gear small: small with idler (load v efficiency)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Gears!$N$14:$N$15</c:f>
              <c:strCache>
                <c:ptCount val="2"/>
                <c:pt idx="0">
                  <c:v>Efficiency </c:v>
                </c:pt>
                <c:pt idx="1">
                  <c:v>(%)</c:v>
                </c:pt>
              </c:strCache>
            </c:strRef>
          </c:tx>
          <c:spPr>
            <a:ln w="28575" cap="rnd">
              <a:solidFill>
                <a:schemeClr val="accent1"/>
              </a:solidFill>
              <a:round/>
            </a:ln>
            <a:effectLst/>
          </c:spPr>
          <c:marker>
            <c:symbol val="none"/>
          </c:marker>
          <c:cat>
            <c:numRef>
              <c:f>Gears!$K$16:$K$23</c:f>
              <c:numCache>
                <c:formatCode>General</c:formatCode>
                <c:ptCount val="8"/>
                <c:pt idx="0">
                  <c:v>50</c:v>
                </c:pt>
                <c:pt idx="1">
                  <c:v>100</c:v>
                </c:pt>
                <c:pt idx="2">
                  <c:v>150</c:v>
                </c:pt>
                <c:pt idx="3">
                  <c:v>200</c:v>
                </c:pt>
                <c:pt idx="4">
                  <c:v>250</c:v>
                </c:pt>
                <c:pt idx="5">
                  <c:v>300</c:v>
                </c:pt>
                <c:pt idx="6">
                  <c:v>350</c:v>
                </c:pt>
                <c:pt idx="7">
                  <c:v>400</c:v>
                </c:pt>
              </c:numCache>
            </c:numRef>
          </c:cat>
          <c:val>
            <c:numRef>
              <c:f>Gears!$N$16:$N$23</c:f>
              <c:numCache>
                <c:formatCode>General</c:formatCode>
                <c:ptCount val="8"/>
                <c:pt idx="0">
                  <c:v>42</c:v>
                </c:pt>
                <c:pt idx="1">
                  <c:v>74</c:v>
                </c:pt>
                <c:pt idx="2">
                  <c:v>78</c:v>
                </c:pt>
                <c:pt idx="3">
                  <c:v>80</c:v>
                </c:pt>
                <c:pt idx="4">
                  <c:v>84</c:v>
                </c:pt>
                <c:pt idx="5">
                  <c:v>86</c:v>
                </c:pt>
                <c:pt idx="6">
                  <c:v>83</c:v>
                </c:pt>
                <c:pt idx="7">
                  <c:v>85</c:v>
                </c:pt>
              </c:numCache>
            </c:numRef>
          </c:val>
          <c:smooth val="0"/>
          <c:extLst>
            <c:ext xmlns:c16="http://schemas.microsoft.com/office/drawing/2014/chart" uri="{C3380CC4-5D6E-409C-BE32-E72D297353CC}">
              <c16:uniqueId val="{00000000-37FD-4CA2-9950-17BBECDF61EF}"/>
            </c:ext>
          </c:extLst>
        </c:ser>
        <c:dLbls>
          <c:showLegendKey val="0"/>
          <c:showVal val="0"/>
          <c:showCatName val="0"/>
          <c:showSerName val="0"/>
          <c:showPercent val="0"/>
          <c:showBubbleSize val="0"/>
        </c:dLbls>
        <c:smooth val="0"/>
        <c:axId val="277194128"/>
        <c:axId val="277191248"/>
      </c:lineChart>
      <c:catAx>
        <c:axId val="2771941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191248"/>
        <c:crosses val="autoZero"/>
        <c:auto val="1"/>
        <c:lblAlgn val="ctr"/>
        <c:lblOffset val="100"/>
        <c:noMultiLvlLbl val="0"/>
      </c:catAx>
      <c:valAx>
        <c:axId val="2771912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1941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9 bevel gear 4:1 (load v effort)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Gears!$Y$12</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Gears!$X$13:$X$20</c:f>
              <c:numCache>
                <c:formatCode>General</c:formatCode>
                <c:ptCount val="8"/>
                <c:pt idx="1">
                  <c:v>150</c:v>
                </c:pt>
                <c:pt idx="2">
                  <c:v>200</c:v>
                </c:pt>
                <c:pt idx="3">
                  <c:v>250</c:v>
                </c:pt>
                <c:pt idx="4">
                  <c:v>300</c:v>
                </c:pt>
                <c:pt idx="5">
                  <c:v>350</c:v>
                </c:pt>
                <c:pt idx="6">
                  <c:v>400</c:v>
                </c:pt>
                <c:pt idx="7">
                  <c:v>450</c:v>
                </c:pt>
              </c:numCache>
            </c:numRef>
          </c:xVal>
          <c:yVal>
            <c:numRef>
              <c:f>Gears!$Y$13:$Y$20</c:f>
              <c:numCache>
                <c:formatCode>General</c:formatCode>
                <c:ptCount val="8"/>
                <c:pt idx="1">
                  <c:v>40</c:v>
                </c:pt>
                <c:pt idx="2">
                  <c:v>60</c:v>
                </c:pt>
                <c:pt idx="3">
                  <c:v>70</c:v>
                </c:pt>
                <c:pt idx="4">
                  <c:v>100</c:v>
                </c:pt>
                <c:pt idx="5">
                  <c:v>130</c:v>
                </c:pt>
                <c:pt idx="6">
                  <c:v>140</c:v>
                </c:pt>
                <c:pt idx="7">
                  <c:v>150</c:v>
                </c:pt>
              </c:numCache>
            </c:numRef>
          </c:yVal>
          <c:smooth val="0"/>
          <c:extLst>
            <c:ext xmlns:c16="http://schemas.microsoft.com/office/drawing/2014/chart" uri="{C3380CC4-5D6E-409C-BE32-E72D297353CC}">
              <c16:uniqueId val="{00000000-7753-4628-8FA4-A8011878398D}"/>
            </c:ext>
          </c:extLst>
        </c:ser>
        <c:dLbls>
          <c:showLegendKey val="0"/>
          <c:showVal val="0"/>
          <c:showCatName val="0"/>
          <c:showSerName val="0"/>
          <c:showPercent val="0"/>
          <c:showBubbleSize val="0"/>
        </c:dLbls>
        <c:axId val="313715808"/>
        <c:axId val="313717728"/>
      </c:scatterChart>
      <c:valAx>
        <c:axId val="3137158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717728"/>
        <c:crosses val="autoZero"/>
        <c:crossBetween val="midCat"/>
      </c:valAx>
      <c:valAx>
        <c:axId val="3137177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71580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10 bevel gear 4:1 (load v efficiency)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Gears!$AA$12:$AA$13</c:f>
              <c:strCache>
                <c:ptCount val="2"/>
                <c:pt idx="0">
                  <c:v>Efficiency </c:v>
                </c:pt>
                <c:pt idx="1">
                  <c:v>(%)</c:v>
                </c:pt>
              </c:strCache>
            </c:strRef>
          </c:tx>
          <c:spPr>
            <a:ln w="28575" cap="rnd">
              <a:solidFill>
                <a:schemeClr val="accent1"/>
              </a:solidFill>
              <a:round/>
            </a:ln>
            <a:effectLst/>
          </c:spPr>
          <c:marker>
            <c:symbol val="none"/>
          </c:marker>
          <c:cat>
            <c:numRef>
              <c:f>Gears!$X$14:$X$20</c:f>
              <c:numCache>
                <c:formatCode>General</c:formatCode>
                <c:ptCount val="7"/>
                <c:pt idx="0">
                  <c:v>150</c:v>
                </c:pt>
                <c:pt idx="1">
                  <c:v>200</c:v>
                </c:pt>
                <c:pt idx="2">
                  <c:v>250</c:v>
                </c:pt>
                <c:pt idx="3">
                  <c:v>300</c:v>
                </c:pt>
                <c:pt idx="4">
                  <c:v>350</c:v>
                </c:pt>
                <c:pt idx="5">
                  <c:v>400</c:v>
                </c:pt>
                <c:pt idx="6">
                  <c:v>450</c:v>
                </c:pt>
              </c:numCache>
            </c:numRef>
          </c:cat>
          <c:val>
            <c:numRef>
              <c:f>Gears!$AA$14:$AA$20</c:f>
              <c:numCache>
                <c:formatCode>0.00</c:formatCode>
                <c:ptCount val="7"/>
                <c:pt idx="0">
                  <c:v>93.75</c:v>
                </c:pt>
                <c:pt idx="1">
                  <c:v>83.333333333333343</c:v>
                </c:pt>
                <c:pt idx="2">
                  <c:v>89.285714285714292</c:v>
                </c:pt>
                <c:pt idx="3">
                  <c:v>75</c:v>
                </c:pt>
                <c:pt idx="4">
                  <c:v>67.307692307692307</c:v>
                </c:pt>
                <c:pt idx="5">
                  <c:v>71.428571428571431</c:v>
                </c:pt>
                <c:pt idx="6">
                  <c:v>75</c:v>
                </c:pt>
              </c:numCache>
            </c:numRef>
          </c:val>
          <c:smooth val="0"/>
          <c:extLst>
            <c:ext xmlns:c16="http://schemas.microsoft.com/office/drawing/2014/chart" uri="{C3380CC4-5D6E-409C-BE32-E72D297353CC}">
              <c16:uniqueId val="{00000000-04B4-40F5-A045-46B3B72CB908}"/>
            </c:ext>
          </c:extLst>
        </c:ser>
        <c:dLbls>
          <c:showLegendKey val="0"/>
          <c:showVal val="0"/>
          <c:showCatName val="0"/>
          <c:showSerName val="0"/>
          <c:showPercent val="0"/>
          <c:showBubbleSize val="0"/>
        </c:dLbls>
        <c:smooth val="0"/>
        <c:axId val="277103408"/>
        <c:axId val="277097648"/>
      </c:lineChart>
      <c:catAx>
        <c:axId val="2771034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097648"/>
        <c:crosses val="autoZero"/>
        <c:auto val="1"/>
        <c:lblAlgn val="ctr"/>
        <c:lblOffset val="100"/>
        <c:noMultiLvlLbl val="0"/>
      </c:catAx>
      <c:valAx>
        <c:axId val="2770976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1034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a:t>
            </a:r>
            <a:r>
              <a:rPr lang="en-US" baseline="0"/>
              <a:t> 11 worm gear 40:1 (load v effort)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Gears!$AE$12</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Gears!$AD$13:$AD$20</c:f>
              <c:numCache>
                <c:formatCode>General</c:formatCode>
                <c:ptCount val="8"/>
                <c:pt idx="1">
                  <c:v>200</c:v>
                </c:pt>
                <c:pt idx="2">
                  <c:v>250</c:v>
                </c:pt>
                <c:pt idx="3">
                  <c:v>300</c:v>
                </c:pt>
                <c:pt idx="4">
                  <c:v>350</c:v>
                </c:pt>
                <c:pt idx="5">
                  <c:v>400</c:v>
                </c:pt>
                <c:pt idx="6">
                  <c:v>450</c:v>
                </c:pt>
                <c:pt idx="7">
                  <c:v>500</c:v>
                </c:pt>
              </c:numCache>
            </c:numRef>
          </c:xVal>
          <c:yVal>
            <c:numRef>
              <c:f>Gears!$AE$13:$AE$20</c:f>
              <c:numCache>
                <c:formatCode>General</c:formatCode>
                <c:ptCount val="8"/>
                <c:pt idx="1">
                  <c:v>50</c:v>
                </c:pt>
                <c:pt idx="2">
                  <c:v>60</c:v>
                </c:pt>
                <c:pt idx="3">
                  <c:v>70</c:v>
                </c:pt>
                <c:pt idx="4">
                  <c:v>90</c:v>
                </c:pt>
                <c:pt idx="5">
                  <c:v>100</c:v>
                </c:pt>
                <c:pt idx="6">
                  <c:v>110</c:v>
                </c:pt>
                <c:pt idx="7">
                  <c:v>120</c:v>
                </c:pt>
              </c:numCache>
            </c:numRef>
          </c:yVal>
          <c:smooth val="0"/>
          <c:extLst>
            <c:ext xmlns:c16="http://schemas.microsoft.com/office/drawing/2014/chart" uri="{C3380CC4-5D6E-409C-BE32-E72D297353CC}">
              <c16:uniqueId val="{00000000-48C3-4335-AA1E-E5B2BA01FCFB}"/>
            </c:ext>
          </c:extLst>
        </c:ser>
        <c:dLbls>
          <c:showLegendKey val="0"/>
          <c:showVal val="0"/>
          <c:showCatName val="0"/>
          <c:showSerName val="0"/>
          <c:showPercent val="0"/>
          <c:showBubbleSize val="0"/>
        </c:dLbls>
        <c:axId val="961805296"/>
        <c:axId val="961808176"/>
      </c:scatterChart>
      <c:valAx>
        <c:axId val="9618052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808176"/>
        <c:crosses val="autoZero"/>
        <c:crossBetween val="midCat"/>
      </c:valAx>
      <c:valAx>
        <c:axId val="9618081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80529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12 worm gear 40:1 (load v effort)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Gears!$AG$12:$AG$13</c:f>
              <c:strCache>
                <c:ptCount val="2"/>
                <c:pt idx="0">
                  <c:v>Efficiency </c:v>
                </c:pt>
                <c:pt idx="1">
                  <c:v>(%)</c:v>
                </c:pt>
              </c:strCache>
            </c:strRef>
          </c:tx>
          <c:spPr>
            <a:ln w="28575" cap="rnd">
              <a:solidFill>
                <a:schemeClr val="accent1"/>
              </a:solidFill>
              <a:round/>
            </a:ln>
            <a:effectLst/>
          </c:spPr>
          <c:marker>
            <c:symbol val="none"/>
          </c:marker>
          <c:cat>
            <c:numRef>
              <c:f>Gears!$AD$14:$AD$20</c:f>
              <c:numCache>
                <c:formatCode>General</c:formatCode>
                <c:ptCount val="7"/>
                <c:pt idx="0">
                  <c:v>200</c:v>
                </c:pt>
                <c:pt idx="1">
                  <c:v>250</c:v>
                </c:pt>
                <c:pt idx="2">
                  <c:v>300</c:v>
                </c:pt>
                <c:pt idx="3">
                  <c:v>350</c:v>
                </c:pt>
                <c:pt idx="4">
                  <c:v>400</c:v>
                </c:pt>
                <c:pt idx="5">
                  <c:v>450</c:v>
                </c:pt>
                <c:pt idx="6">
                  <c:v>500</c:v>
                </c:pt>
              </c:numCache>
            </c:numRef>
          </c:cat>
          <c:val>
            <c:numRef>
              <c:f>Gears!$AG$14:$AG$20</c:f>
              <c:numCache>
                <c:formatCode>0.00</c:formatCode>
                <c:ptCount val="7"/>
                <c:pt idx="0">
                  <c:v>10</c:v>
                </c:pt>
                <c:pt idx="1">
                  <c:v>10.416666666666668</c:v>
                </c:pt>
                <c:pt idx="2">
                  <c:v>10.714285714285714</c:v>
                </c:pt>
                <c:pt idx="3">
                  <c:v>9.7222222222222232</c:v>
                </c:pt>
                <c:pt idx="4">
                  <c:v>10</c:v>
                </c:pt>
                <c:pt idx="5">
                  <c:v>10.227272727272727</c:v>
                </c:pt>
                <c:pt idx="6">
                  <c:v>10.416666666666668</c:v>
                </c:pt>
              </c:numCache>
            </c:numRef>
          </c:val>
          <c:smooth val="0"/>
          <c:extLst>
            <c:ext xmlns:c16="http://schemas.microsoft.com/office/drawing/2014/chart" uri="{C3380CC4-5D6E-409C-BE32-E72D297353CC}">
              <c16:uniqueId val="{00000000-FFF5-4884-B446-753EC6F76E05}"/>
            </c:ext>
          </c:extLst>
        </c:ser>
        <c:dLbls>
          <c:showLegendKey val="0"/>
          <c:showVal val="0"/>
          <c:showCatName val="0"/>
          <c:showSerName val="0"/>
          <c:showPercent val="0"/>
          <c:showBubbleSize val="0"/>
        </c:dLbls>
        <c:smooth val="0"/>
        <c:axId val="961870096"/>
        <c:axId val="961865296"/>
      </c:lineChart>
      <c:catAx>
        <c:axId val="96187009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865296"/>
        <c:crosses val="autoZero"/>
        <c:auto val="1"/>
        <c:lblAlgn val="ctr"/>
        <c:lblOffset val="100"/>
        <c:noMultiLvlLbl val="0"/>
      </c:catAx>
      <c:valAx>
        <c:axId val="9618652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87009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3.xml.rels><?xml version="1.0" encoding="UTF-8" standalone="yes"?>
<Relationships xmlns="http://schemas.openxmlformats.org/package/2006/relationships"><Relationship Id="rId8" Type="http://schemas.openxmlformats.org/officeDocument/2006/relationships/chart" Target="../charts/chart22.xml"/><Relationship Id="rId3" Type="http://schemas.openxmlformats.org/officeDocument/2006/relationships/chart" Target="../charts/chart17.xml"/><Relationship Id="rId7" Type="http://schemas.openxmlformats.org/officeDocument/2006/relationships/chart" Target="../charts/chart21.xml"/><Relationship Id="rId12" Type="http://schemas.openxmlformats.org/officeDocument/2006/relationships/chart" Target="../charts/chart26.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11" Type="http://schemas.openxmlformats.org/officeDocument/2006/relationships/chart" Target="../charts/chart25.xml"/><Relationship Id="rId5" Type="http://schemas.openxmlformats.org/officeDocument/2006/relationships/chart" Target="../charts/chart19.xml"/><Relationship Id="rId10" Type="http://schemas.openxmlformats.org/officeDocument/2006/relationships/chart" Target="../charts/chart24.xml"/><Relationship Id="rId4" Type="http://schemas.openxmlformats.org/officeDocument/2006/relationships/chart" Target="../charts/chart18.xml"/><Relationship Id="rId9" Type="http://schemas.openxmlformats.org/officeDocument/2006/relationships/chart" Target="../charts/chart23.xml"/></Relationships>
</file>

<file path=xl/drawings/drawing1.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21</xdr:row>
      <xdr:rowOff>13048</xdr:rowOff>
    </xdr:from>
    <xdr:to>
      <xdr:col>8</xdr:col>
      <xdr:colOff>26095</xdr:colOff>
      <xdr:row>34</xdr:row>
      <xdr:rowOff>171235</xdr:rowOff>
    </xdr:to>
    <xdr:graphicFrame macro="">
      <xdr:nvGraphicFramePr>
        <xdr:cNvPr id="4" name="Chart 3">
          <a:extLst>
            <a:ext uri="{FF2B5EF4-FFF2-40B4-BE49-F238E27FC236}">
              <a16:creationId xmlns:a16="http://schemas.microsoft.com/office/drawing/2014/main" id="{348D2D7D-662B-0B24-017D-2CAB9CB5E07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14983</xdr:colOff>
      <xdr:row>35</xdr:row>
      <xdr:rowOff>886</xdr:rowOff>
    </xdr:from>
    <xdr:to>
      <xdr:col>7</xdr:col>
      <xdr:colOff>568428</xdr:colOff>
      <xdr:row>49</xdr:row>
      <xdr:rowOff>44980</xdr:rowOff>
    </xdr:to>
    <xdr:graphicFrame macro="">
      <xdr:nvGraphicFramePr>
        <xdr:cNvPr id="5" name="Chart 4">
          <a:extLst>
            <a:ext uri="{FF2B5EF4-FFF2-40B4-BE49-F238E27FC236}">
              <a16:creationId xmlns:a16="http://schemas.microsoft.com/office/drawing/2014/main" id="{D9FAE470-D7D8-DEC4-4714-80C19A8E7EB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604119</xdr:colOff>
      <xdr:row>20</xdr:row>
      <xdr:rowOff>194153</xdr:rowOff>
    </xdr:from>
    <xdr:to>
      <xdr:col>15</xdr:col>
      <xdr:colOff>270092</xdr:colOff>
      <xdr:row>35</xdr:row>
      <xdr:rowOff>1566</xdr:rowOff>
    </xdr:to>
    <xdr:graphicFrame macro="">
      <xdr:nvGraphicFramePr>
        <xdr:cNvPr id="7" name="Chart 6">
          <a:extLst>
            <a:ext uri="{FF2B5EF4-FFF2-40B4-BE49-F238E27FC236}">
              <a16:creationId xmlns:a16="http://schemas.microsoft.com/office/drawing/2014/main" id="{4F61EA4C-27EE-F614-373C-86219B14D36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595547</xdr:colOff>
      <xdr:row>34</xdr:row>
      <xdr:rowOff>151291</xdr:rowOff>
    </xdr:from>
    <xdr:to>
      <xdr:col>15</xdr:col>
      <xdr:colOff>272144</xdr:colOff>
      <xdr:row>49</xdr:row>
      <xdr:rowOff>45357</xdr:rowOff>
    </xdr:to>
    <xdr:graphicFrame macro="">
      <xdr:nvGraphicFramePr>
        <xdr:cNvPr id="8" name="Chart 7">
          <a:extLst>
            <a:ext uri="{FF2B5EF4-FFF2-40B4-BE49-F238E27FC236}">
              <a16:creationId xmlns:a16="http://schemas.microsoft.com/office/drawing/2014/main" id="{0163E1E4-7708-7CDC-32AE-96872438D45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274705</xdr:colOff>
      <xdr:row>20</xdr:row>
      <xdr:rowOff>160682</xdr:rowOff>
    </xdr:from>
    <xdr:to>
      <xdr:col>22</xdr:col>
      <xdr:colOff>594966</xdr:colOff>
      <xdr:row>35</xdr:row>
      <xdr:rowOff>4969</xdr:rowOff>
    </xdr:to>
    <xdr:graphicFrame macro="">
      <xdr:nvGraphicFramePr>
        <xdr:cNvPr id="9" name="Chart 8">
          <a:extLst>
            <a:ext uri="{FF2B5EF4-FFF2-40B4-BE49-F238E27FC236}">
              <a16:creationId xmlns:a16="http://schemas.microsoft.com/office/drawing/2014/main" id="{98289E19-714B-632C-4B53-57DF2BDFFB8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15</xdr:col>
      <xdr:colOff>304288</xdr:colOff>
      <xdr:row>35</xdr:row>
      <xdr:rowOff>14751</xdr:rowOff>
    </xdr:from>
    <xdr:to>
      <xdr:col>23</xdr:col>
      <xdr:colOff>12227</xdr:colOff>
      <xdr:row>49</xdr:row>
      <xdr:rowOff>63500</xdr:rowOff>
    </xdr:to>
    <xdr:graphicFrame macro="">
      <xdr:nvGraphicFramePr>
        <xdr:cNvPr id="10" name="Chart 9">
          <a:extLst>
            <a:ext uri="{FF2B5EF4-FFF2-40B4-BE49-F238E27FC236}">
              <a16:creationId xmlns:a16="http://schemas.microsoft.com/office/drawing/2014/main" id="{764475C1-80E6-7FD2-2AB1-F45B255B6E0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22</xdr:col>
      <xdr:colOff>603249</xdr:colOff>
      <xdr:row>20</xdr:row>
      <xdr:rowOff>165100</xdr:rowOff>
    </xdr:from>
    <xdr:to>
      <xdr:col>30</xdr:col>
      <xdr:colOff>133349</xdr:colOff>
      <xdr:row>35</xdr:row>
      <xdr:rowOff>50800</xdr:rowOff>
    </xdr:to>
    <xdr:graphicFrame macro="">
      <xdr:nvGraphicFramePr>
        <xdr:cNvPr id="11" name="Chart 10">
          <a:extLst>
            <a:ext uri="{FF2B5EF4-FFF2-40B4-BE49-F238E27FC236}">
              <a16:creationId xmlns:a16="http://schemas.microsoft.com/office/drawing/2014/main" id="{E6D597A0-EF80-B5D0-207A-91215125A5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22</xdr:col>
      <xdr:colOff>600613</xdr:colOff>
      <xdr:row>35</xdr:row>
      <xdr:rowOff>55113</xdr:rowOff>
    </xdr:from>
    <xdr:to>
      <xdr:col>30</xdr:col>
      <xdr:colOff>129275</xdr:colOff>
      <xdr:row>49</xdr:row>
      <xdr:rowOff>138502</xdr:rowOff>
    </xdr:to>
    <xdr:graphicFrame macro="">
      <xdr:nvGraphicFramePr>
        <xdr:cNvPr id="12" name="Chart 11">
          <a:extLst>
            <a:ext uri="{FF2B5EF4-FFF2-40B4-BE49-F238E27FC236}">
              <a16:creationId xmlns:a16="http://schemas.microsoft.com/office/drawing/2014/main" id="{E6C812E0-2358-923D-5F9B-D8C5D8C9B6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30</xdr:col>
      <xdr:colOff>116898</xdr:colOff>
      <xdr:row>20</xdr:row>
      <xdr:rowOff>174914</xdr:rowOff>
    </xdr:from>
    <xdr:to>
      <xdr:col>37</xdr:col>
      <xdr:colOff>445944</xdr:colOff>
      <xdr:row>35</xdr:row>
      <xdr:rowOff>60614</xdr:rowOff>
    </xdr:to>
    <xdr:graphicFrame macro="">
      <xdr:nvGraphicFramePr>
        <xdr:cNvPr id="13" name="Chart 12">
          <a:extLst>
            <a:ext uri="{FF2B5EF4-FFF2-40B4-BE49-F238E27FC236}">
              <a16:creationId xmlns:a16="http://schemas.microsoft.com/office/drawing/2014/main" id="{F43DF26D-A60E-141B-5B8F-133DC2776B8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30</xdr:col>
      <xdr:colOff>124290</xdr:colOff>
      <xdr:row>35</xdr:row>
      <xdr:rowOff>39841</xdr:rowOff>
    </xdr:from>
    <xdr:to>
      <xdr:col>37</xdr:col>
      <xdr:colOff>447387</xdr:colOff>
      <xdr:row>49</xdr:row>
      <xdr:rowOff>139390</xdr:rowOff>
    </xdr:to>
    <xdr:graphicFrame macro="">
      <xdr:nvGraphicFramePr>
        <xdr:cNvPr id="14" name="Chart 13">
          <a:extLst>
            <a:ext uri="{FF2B5EF4-FFF2-40B4-BE49-F238E27FC236}">
              <a16:creationId xmlns:a16="http://schemas.microsoft.com/office/drawing/2014/main" id="{A0ED9F99-918F-14E1-0B58-00C6DEE22A3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37</xdr:col>
      <xdr:colOff>427183</xdr:colOff>
      <xdr:row>21</xdr:row>
      <xdr:rowOff>13854</xdr:rowOff>
    </xdr:from>
    <xdr:to>
      <xdr:col>45</xdr:col>
      <xdr:colOff>150092</xdr:colOff>
      <xdr:row>35</xdr:row>
      <xdr:rowOff>130463</xdr:rowOff>
    </xdr:to>
    <xdr:graphicFrame macro="">
      <xdr:nvGraphicFramePr>
        <xdr:cNvPr id="15" name="Chart 14">
          <a:extLst>
            <a:ext uri="{FF2B5EF4-FFF2-40B4-BE49-F238E27FC236}">
              <a16:creationId xmlns:a16="http://schemas.microsoft.com/office/drawing/2014/main" id="{4CEB66BE-4DBA-D123-411E-C2162EA13EA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37</xdr:col>
      <xdr:colOff>412663</xdr:colOff>
      <xdr:row>35</xdr:row>
      <xdr:rowOff>50966</xdr:rowOff>
    </xdr:from>
    <xdr:to>
      <xdr:col>45</xdr:col>
      <xdr:colOff>135572</xdr:colOff>
      <xdr:row>49</xdr:row>
      <xdr:rowOff>23257</xdr:rowOff>
    </xdr:to>
    <xdr:graphicFrame macro="">
      <xdr:nvGraphicFramePr>
        <xdr:cNvPr id="16" name="Chart 15">
          <a:extLst>
            <a:ext uri="{FF2B5EF4-FFF2-40B4-BE49-F238E27FC236}">
              <a16:creationId xmlns:a16="http://schemas.microsoft.com/office/drawing/2014/main" id="{4EC4C8C2-7D92-E7B5-1004-90F8B8075A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45</xdr:col>
      <xdr:colOff>168640</xdr:colOff>
      <xdr:row>21</xdr:row>
      <xdr:rowOff>21770</xdr:rowOff>
    </xdr:from>
    <xdr:to>
      <xdr:col>52</xdr:col>
      <xdr:colOff>527387</xdr:colOff>
      <xdr:row>36</xdr:row>
      <xdr:rowOff>6640</xdr:rowOff>
    </xdr:to>
    <xdr:graphicFrame macro="">
      <xdr:nvGraphicFramePr>
        <xdr:cNvPr id="17" name="Chart 16">
          <a:extLst>
            <a:ext uri="{FF2B5EF4-FFF2-40B4-BE49-F238E27FC236}">
              <a16:creationId xmlns:a16="http://schemas.microsoft.com/office/drawing/2014/main" id="{E0895C16-2515-8139-A3AA-C0A14553246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45</xdr:col>
      <xdr:colOff>169954</xdr:colOff>
      <xdr:row>35</xdr:row>
      <xdr:rowOff>122518</xdr:rowOff>
    </xdr:from>
    <xdr:to>
      <xdr:col>52</xdr:col>
      <xdr:colOff>476249</xdr:colOff>
      <xdr:row>49</xdr:row>
      <xdr:rowOff>28015</xdr:rowOff>
    </xdr:to>
    <xdr:graphicFrame macro="">
      <xdr:nvGraphicFramePr>
        <xdr:cNvPr id="19" name="Chart 18">
          <a:extLst>
            <a:ext uri="{FF2B5EF4-FFF2-40B4-BE49-F238E27FC236}">
              <a16:creationId xmlns:a16="http://schemas.microsoft.com/office/drawing/2014/main" id="{A5E21E78-5B7C-C15C-4A53-2F4DD60C89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26</xdr:row>
      <xdr:rowOff>129310</xdr:rowOff>
    </xdr:from>
    <xdr:to>
      <xdr:col>6</xdr:col>
      <xdr:colOff>141432</xdr:colOff>
      <xdr:row>41</xdr:row>
      <xdr:rowOff>29441</xdr:rowOff>
    </xdr:to>
    <xdr:graphicFrame macro="">
      <xdr:nvGraphicFramePr>
        <xdr:cNvPr id="2" name="Chart 1">
          <a:extLst>
            <a:ext uri="{FF2B5EF4-FFF2-40B4-BE49-F238E27FC236}">
              <a16:creationId xmlns:a16="http://schemas.microsoft.com/office/drawing/2014/main" id="{9125B425-8E99-FC15-ABB0-6E17F10C0A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41</xdr:row>
      <xdr:rowOff>13854</xdr:rowOff>
    </xdr:from>
    <xdr:to>
      <xdr:col>6</xdr:col>
      <xdr:colOff>141432</xdr:colOff>
      <xdr:row>55</xdr:row>
      <xdr:rowOff>130463</xdr:rowOff>
    </xdr:to>
    <xdr:graphicFrame macro="">
      <xdr:nvGraphicFramePr>
        <xdr:cNvPr id="3" name="Chart 2">
          <a:extLst>
            <a:ext uri="{FF2B5EF4-FFF2-40B4-BE49-F238E27FC236}">
              <a16:creationId xmlns:a16="http://schemas.microsoft.com/office/drawing/2014/main" id="{A00096E9-3A97-B32B-A41A-1C291542C7B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145762</xdr:colOff>
      <xdr:row>26</xdr:row>
      <xdr:rowOff>129310</xdr:rowOff>
    </xdr:from>
    <xdr:to>
      <xdr:col>11</xdr:col>
      <xdr:colOff>907762</xdr:colOff>
      <xdr:row>41</xdr:row>
      <xdr:rowOff>29441</xdr:rowOff>
    </xdr:to>
    <xdr:graphicFrame macro="">
      <xdr:nvGraphicFramePr>
        <xdr:cNvPr id="4" name="Chart 3">
          <a:extLst>
            <a:ext uri="{FF2B5EF4-FFF2-40B4-BE49-F238E27FC236}">
              <a16:creationId xmlns:a16="http://schemas.microsoft.com/office/drawing/2014/main" id="{A59AAA7F-7435-350F-D767-434498FC39D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150091</xdr:colOff>
      <xdr:row>41</xdr:row>
      <xdr:rowOff>25400</xdr:rowOff>
    </xdr:from>
    <xdr:to>
      <xdr:col>11</xdr:col>
      <xdr:colOff>912091</xdr:colOff>
      <xdr:row>55</xdr:row>
      <xdr:rowOff>69850</xdr:rowOff>
    </xdr:to>
    <xdr:graphicFrame macro="">
      <xdr:nvGraphicFramePr>
        <xdr:cNvPr id="5" name="Chart 4">
          <a:extLst>
            <a:ext uri="{FF2B5EF4-FFF2-40B4-BE49-F238E27FC236}">
              <a16:creationId xmlns:a16="http://schemas.microsoft.com/office/drawing/2014/main" id="{EB11C050-2747-635B-BF58-B547473D14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912812</xdr:colOff>
      <xdr:row>31</xdr:row>
      <xdr:rowOff>1587</xdr:rowOff>
    </xdr:from>
    <xdr:to>
      <xdr:col>17</xdr:col>
      <xdr:colOff>912812</xdr:colOff>
      <xdr:row>45</xdr:row>
      <xdr:rowOff>77787</xdr:rowOff>
    </xdr:to>
    <xdr:graphicFrame macro="">
      <xdr:nvGraphicFramePr>
        <xdr:cNvPr id="6" name="Chart 5">
          <a:extLst>
            <a:ext uri="{FF2B5EF4-FFF2-40B4-BE49-F238E27FC236}">
              <a16:creationId xmlns:a16="http://schemas.microsoft.com/office/drawing/2014/main" id="{504FFFC9-76E5-4E01-33B6-C1BC8E29AD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17</xdr:col>
      <xdr:colOff>928688</xdr:colOff>
      <xdr:row>31</xdr:row>
      <xdr:rowOff>3571</xdr:rowOff>
    </xdr:from>
    <xdr:to>
      <xdr:col>22</xdr:col>
      <xdr:colOff>571501</xdr:colOff>
      <xdr:row>45</xdr:row>
      <xdr:rowOff>79771</xdr:rowOff>
    </xdr:to>
    <xdr:graphicFrame macro="">
      <xdr:nvGraphicFramePr>
        <xdr:cNvPr id="8" name="Chart 7">
          <a:extLst>
            <a:ext uri="{FF2B5EF4-FFF2-40B4-BE49-F238E27FC236}">
              <a16:creationId xmlns:a16="http://schemas.microsoft.com/office/drawing/2014/main" id="{5D23EEEA-4D1D-3890-3DA8-3F5502326A5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928688</xdr:colOff>
      <xdr:row>45</xdr:row>
      <xdr:rowOff>51195</xdr:rowOff>
    </xdr:from>
    <xdr:to>
      <xdr:col>22</xdr:col>
      <xdr:colOff>571501</xdr:colOff>
      <xdr:row>59</xdr:row>
      <xdr:rowOff>127395</xdr:rowOff>
    </xdr:to>
    <xdr:graphicFrame macro="">
      <xdr:nvGraphicFramePr>
        <xdr:cNvPr id="9" name="Chart 8">
          <a:extLst>
            <a:ext uri="{FF2B5EF4-FFF2-40B4-BE49-F238E27FC236}">
              <a16:creationId xmlns:a16="http://schemas.microsoft.com/office/drawing/2014/main" id="{51F6587C-5223-B34D-7AD4-901ED8D6C4A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913596</xdr:colOff>
      <xdr:row>45</xdr:row>
      <xdr:rowOff>50443</xdr:rowOff>
    </xdr:from>
    <xdr:to>
      <xdr:col>17</xdr:col>
      <xdr:colOff>924329</xdr:colOff>
      <xdr:row>59</xdr:row>
      <xdr:rowOff>164206</xdr:rowOff>
    </xdr:to>
    <xdr:graphicFrame macro="">
      <xdr:nvGraphicFramePr>
        <xdr:cNvPr id="10" name="Chart 9">
          <a:extLst>
            <a:ext uri="{FF2B5EF4-FFF2-40B4-BE49-F238E27FC236}">
              <a16:creationId xmlns:a16="http://schemas.microsoft.com/office/drawing/2014/main" id="{1288837C-38DC-3CAD-F462-8C809D6D115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22</xdr:col>
      <xdr:colOff>598331</xdr:colOff>
      <xdr:row>31</xdr:row>
      <xdr:rowOff>23611</xdr:rowOff>
    </xdr:from>
    <xdr:to>
      <xdr:col>29</xdr:col>
      <xdr:colOff>354169</xdr:colOff>
      <xdr:row>45</xdr:row>
      <xdr:rowOff>137375</xdr:rowOff>
    </xdr:to>
    <xdr:graphicFrame macro="">
      <xdr:nvGraphicFramePr>
        <xdr:cNvPr id="11" name="Chart 10">
          <a:extLst>
            <a:ext uri="{FF2B5EF4-FFF2-40B4-BE49-F238E27FC236}">
              <a16:creationId xmlns:a16="http://schemas.microsoft.com/office/drawing/2014/main" id="{ED1E7801-2B78-27D4-9FFA-F769FC4ECDC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22</xdr:col>
      <xdr:colOff>600526</xdr:colOff>
      <xdr:row>45</xdr:row>
      <xdr:rowOff>41921</xdr:rowOff>
    </xdr:from>
    <xdr:to>
      <xdr:col>29</xdr:col>
      <xdr:colOff>333078</xdr:colOff>
      <xdr:row>59</xdr:row>
      <xdr:rowOff>155684</xdr:rowOff>
    </xdr:to>
    <xdr:graphicFrame macro="">
      <xdr:nvGraphicFramePr>
        <xdr:cNvPr id="12" name="Chart 11">
          <a:extLst>
            <a:ext uri="{FF2B5EF4-FFF2-40B4-BE49-F238E27FC236}">
              <a16:creationId xmlns:a16="http://schemas.microsoft.com/office/drawing/2014/main" id="{69BB4078-5A8F-9522-870A-2120920DC5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29</xdr:col>
      <xdr:colOff>368393</xdr:colOff>
      <xdr:row>31</xdr:row>
      <xdr:rowOff>15129</xdr:rowOff>
    </xdr:from>
    <xdr:to>
      <xdr:col>35</xdr:col>
      <xdr:colOff>275944</xdr:colOff>
      <xdr:row>45</xdr:row>
      <xdr:rowOff>12888</xdr:rowOff>
    </xdr:to>
    <xdr:graphicFrame macro="">
      <xdr:nvGraphicFramePr>
        <xdr:cNvPr id="13" name="Chart 12">
          <a:extLst>
            <a:ext uri="{FF2B5EF4-FFF2-40B4-BE49-F238E27FC236}">
              <a16:creationId xmlns:a16="http://schemas.microsoft.com/office/drawing/2014/main" id="{8C314C60-6455-1C6B-8AE4-D06C80F04B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29</xdr:col>
      <xdr:colOff>361949</xdr:colOff>
      <xdr:row>45</xdr:row>
      <xdr:rowOff>0</xdr:rowOff>
    </xdr:from>
    <xdr:to>
      <xdr:col>35</xdr:col>
      <xdr:colOff>273049</xdr:colOff>
      <xdr:row>59</xdr:row>
      <xdr:rowOff>76200</xdr:rowOff>
    </xdr:to>
    <xdr:graphicFrame macro="">
      <xdr:nvGraphicFramePr>
        <xdr:cNvPr id="14" name="Chart 13">
          <a:extLst>
            <a:ext uri="{FF2B5EF4-FFF2-40B4-BE49-F238E27FC236}">
              <a16:creationId xmlns:a16="http://schemas.microsoft.com/office/drawing/2014/main" id="{FCC4E570-26B3-41B7-37E6-7A8DEA86735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Normal="100" workbookViewId="0">
      <selection activeCell="C14" sqref="C14"/>
    </sheetView>
  </sheetViews>
  <sheetFormatPr defaultRowHeight="15" x14ac:dyDescent="0.25"/>
  <cols>
    <col min="1" max="1" width="17.42578125" customWidth="1"/>
    <col min="2" max="2" width="9.28515625" customWidth="1"/>
    <col min="3" max="3" width="19.85546875" customWidth="1"/>
    <col min="4" max="4" width="11.5703125" bestFit="1" customWidth="1"/>
    <col min="5" max="5" width="15.85546875" bestFit="1" customWidth="1"/>
    <col min="6" max="6" width="7.7109375" customWidth="1"/>
    <col min="7" max="7" width="19.85546875" customWidth="1"/>
    <col min="8" max="8" width="11.5703125" bestFit="1" customWidth="1"/>
    <col min="10" max="10" width="7.28515625" customWidth="1"/>
    <col min="11" max="11" width="17.85546875" customWidth="1"/>
    <col min="13" max="13" width="9" customWidth="1"/>
    <col min="15" max="15" width="9.7109375" customWidth="1"/>
  </cols>
  <sheetData>
    <row r="1" spans="1:32" x14ac:dyDescent="0.25">
      <c r="A1" s="1" t="s">
        <v>0</v>
      </c>
    </row>
    <row r="2" spans="1:32" x14ac:dyDescent="0.25">
      <c r="A2" s="1" t="s">
        <v>1</v>
      </c>
    </row>
    <row r="3" spans="1:32" ht="15.75" thickBot="1" x14ac:dyDescent="0.3">
      <c r="A3" s="1" t="s">
        <v>2</v>
      </c>
      <c r="K3" s="1" t="s">
        <v>3</v>
      </c>
    </row>
    <row r="4" spans="1:32" ht="16.5" thickTop="1" thickBot="1" x14ac:dyDescent="0.3">
      <c r="A4" s="286" t="s">
        <v>4</v>
      </c>
      <c r="B4" s="286"/>
      <c r="C4" s="286"/>
      <c r="D4" s="286"/>
      <c r="E4" s="287" t="s">
        <v>5</v>
      </c>
      <c r="F4" s="287"/>
      <c r="G4" s="287"/>
      <c r="H4" s="287"/>
      <c r="K4" s="286" t="s">
        <v>4</v>
      </c>
      <c r="L4" s="286"/>
      <c r="M4" s="286"/>
      <c r="N4" s="286"/>
      <c r="O4" s="287" t="s">
        <v>5</v>
      </c>
      <c r="P4" s="287"/>
      <c r="Q4" s="287"/>
      <c r="R4" s="287"/>
      <c r="U4" s="132" t="s">
        <v>6</v>
      </c>
      <c r="V4" s="133"/>
      <c r="W4" s="133"/>
      <c r="X4" s="133"/>
      <c r="Y4" s="133"/>
      <c r="Z4" s="133"/>
      <c r="AA4" s="134"/>
      <c r="AB4" s="201" t="s">
        <v>7</v>
      </c>
      <c r="AC4" s="202"/>
      <c r="AD4" s="202"/>
      <c r="AE4" s="202"/>
      <c r="AF4" s="203"/>
    </row>
    <row r="5" spans="1:32" ht="15.75" thickTop="1" x14ac:dyDescent="0.25">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4"/>
      <c r="AC5" s="205"/>
      <c r="AD5" s="205"/>
      <c r="AE5" s="205"/>
      <c r="AF5" s="206"/>
    </row>
    <row r="6" spans="1:32" x14ac:dyDescent="0.25">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4"/>
      <c r="AC6" s="205"/>
      <c r="AD6" s="205"/>
      <c r="AE6" s="205"/>
      <c r="AF6" s="206"/>
    </row>
    <row r="7" spans="1:32" x14ac:dyDescent="0.25">
      <c r="A7" s="15">
        <v>150</v>
      </c>
      <c r="B7" s="210"/>
      <c r="C7" s="210"/>
      <c r="D7" s="210"/>
      <c r="E7" s="17">
        <v>150</v>
      </c>
      <c r="F7" s="210"/>
      <c r="G7" s="210"/>
      <c r="H7" s="219"/>
      <c r="K7" s="15">
        <v>150</v>
      </c>
      <c r="L7" s="210"/>
      <c r="M7" s="16">
        <v>0.18</v>
      </c>
      <c r="N7" s="210"/>
      <c r="O7" s="17">
        <v>380</v>
      </c>
      <c r="P7" s="210"/>
      <c r="Q7" s="210"/>
      <c r="R7" s="219"/>
      <c r="U7" s="135" t="s">
        <v>14</v>
      </c>
      <c r="V7" s="136"/>
      <c r="W7" s="136"/>
      <c r="X7" s="136"/>
      <c r="Y7" s="136"/>
      <c r="Z7" s="136"/>
      <c r="AA7" s="137"/>
      <c r="AB7" s="204"/>
      <c r="AC7" s="205"/>
      <c r="AD7" s="205"/>
      <c r="AE7" s="205"/>
      <c r="AF7" s="206"/>
    </row>
    <row r="8" spans="1:32" x14ac:dyDescent="0.25">
      <c r="A8" s="15">
        <v>200</v>
      </c>
      <c r="B8" s="210"/>
      <c r="C8" s="210"/>
      <c r="D8" s="210"/>
      <c r="E8" s="17">
        <v>200</v>
      </c>
      <c r="F8" s="210"/>
      <c r="G8" s="210"/>
      <c r="H8" s="219"/>
      <c r="K8" s="15">
        <v>200</v>
      </c>
      <c r="L8" s="210"/>
      <c r="M8" s="16">
        <v>0.18</v>
      </c>
      <c r="N8" s="210"/>
      <c r="O8" s="17">
        <v>510</v>
      </c>
      <c r="P8" s="210"/>
      <c r="Q8" s="210"/>
      <c r="R8" s="219"/>
      <c r="U8" s="135" t="s">
        <v>15</v>
      </c>
      <c r="V8" s="136"/>
      <c r="W8" s="136"/>
      <c r="X8" s="136"/>
      <c r="Y8" s="136"/>
      <c r="Z8" s="136"/>
      <c r="AA8" s="137"/>
      <c r="AB8" s="204"/>
      <c r="AC8" s="205"/>
      <c r="AD8" s="205"/>
      <c r="AE8" s="205"/>
      <c r="AF8" s="206"/>
    </row>
    <row r="9" spans="1:32" x14ac:dyDescent="0.25">
      <c r="A9" s="15">
        <v>300</v>
      </c>
      <c r="B9" s="210"/>
      <c r="C9" s="210"/>
      <c r="D9" s="210"/>
      <c r="E9" s="17">
        <v>300</v>
      </c>
      <c r="F9" s="210"/>
      <c r="G9" s="210"/>
      <c r="H9" s="219"/>
      <c r="K9" s="15">
        <v>100</v>
      </c>
      <c r="L9" s="210"/>
      <c r="M9" s="16">
        <v>0.1</v>
      </c>
      <c r="N9" s="210"/>
      <c r="O9" s="17">
        <v>200</v>
      </c>
      <c r="P9" s="210"/>
      <c r="Q9" s="210"/>
      <c r="R9" s="219"/>
      <c r="U9" s="135" t="s">
        <v>16</v>
      </c>
      <c r="V9" s="136"/>
      <c r="W9" s="136"/>
      <c r="X9" s="136"/>
      <c r="Y9" s="136"/>
      <c r="Z9" s="136"/>
      <c r="AA9" s="137"/>
      <c r="AB9" s="204"/>
      <c r="AC9" s="205"/>
      <c r="AD9" s="205"/>
      <c r="AE9" s="205"/>
      <c r="AF9" s="206"/>
    </row>
    <row r="10" spans="1:32" x14ac:dyDescent="0.25">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5.75" thickBot="1" x14ac:dyDescent="0.3">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5.75" thickTop="1" x14ac:dyDescent="0.25"/>
    <row r="15" spans="1:32" x14ac:dyDescent="0.25">
      <c r="A15" s="1" t="s">
        <v>17</v>
      </c>
      <c r="B15" s="1"/>
      <c r="C15" s="1"/>
      <c r="D15" s="1"/>
      <c r="E15" s="1"/>
      <c r="F15" s="1"/>
    </row>
    <row r="16" spans="1:32" x14ac:dyDescent="0.25">
      <c r="A16" s="1" t="s">
        <v>18</v>
      </c>
      <c r="B16" s="1"/>
      <c r="C16" s="1"/>
      <c r="D16" s="1"/>
      <c r="E16" s="1" t="s">
        <v>19</v>
      </c>
      <c r="F16" s="1"/>
    </row>
    <row r="17" spans="1:44" ht="15.75" thickBot="1" x14ac:dyDescent="0.3"/>
    <row r="18" spans="1:44" ht="15.75" thickBot="1" x14ac:dyDescent="0.3">
      <c r="A18" s="185" t="s">
        <v>20</v>
      </c>
      <c r="E18" s="186" t="s">
        <v>20</v>
      </c>
      <c r="K18" s="280" t="s">
        <v>21</v>
      </c>
      <c r="L18" s="281"/>
      <c r="M18" s="281"/>
      <c r="N18" s="281"/>
      <c r="O18" s="281"/>
      <c r="P18" s="281"/>
      <c r="Q18" s="281"/>
      <c r="R18" s="281"/>
      <c r="S18" s="281"/>
      <c r="T18" s="282"/>
    </row>
    <row r="19" spans="1:44" x14ac:dyDescent="0.25">
      <c r="A19" s="187" t="s">
        <v>22</v>
      </c>
      <c r="E19" s="188" t="s">
        <v>23</v>
      </c>
      <c r="K19" s="204" t="s">
        <v>7</v>
      </c>
      <c r="L19" s="205"/>
      <c r="M19" s="205"/>
      <c r="N19" s="205"/>
      <c r="O19" s="205"/>
      <c r="P19" s="205"/>
      <c r="Q19" s="205"/>
      <c r="R19" s="205"/>
      <c r="S19" s="205"/>
      <c r="T19" s="206"/>
    </row>
    <row r="20" spans="1:44" x14ac:dyDescent="0.25">
      <c r="A20" s="187" t="s">
        <v>24</v>
      </c>
      <c r="E20" s="188" t="s">
        <v>24</v>
      </c>
      <c r="K20" s="204"/>
      <c r="L20" s="205"/>
      <c r="M20" s="205"/>
      <c r="N20" s="205"/>
      <c r="O20" s="205"/>
      <c r="P20" s="205"/>
      <c r="Q20" s="205"/>
      <c r="R20" s="205"/>
      <c r="S20" s="205"/>
      <c r="T20" s="206"/>
    </row>
    <row r="21" spans="1:44" ht="15.75" thickBot="1" x14ac:dyDescent="0.3">
      <c r="A21" s="189" t="s">
        <v>25</v>
      </c>
      <c r="E21" s="190" t="s">
        <v>26</v>
      </c>
      <c r="K21" s="204"/>
      <c r="L21" s="205"/>
      <c r="M21" s="205"/>
      <c r="N21" s="205"/>
      <c r="O21" s="205"/>
      <c r="P21" s="205"/>
      <c r="Q21" s="205"/>
      <c r="R21" s="205"/>
      <c r="S21" s="205"/>
      <c r="T21" s="206"/>
    </row>
    <row r="22" spans="1:44" ht="16.5" thickTop="1" thickBot="1" x14ac:dyDescent="0.3">
      <c r="A22" s="191" t="s">
        <v>27</v>
      </c>
      <c r="B22" s="192" t="s">
        <v>28</v>
      </c>
      <c r="C22" s="192" t="s">
        <v>29</v>
      </c>
      <c r="D22" s="193" t="s">
        <v>30</v>
      </c>
      <c r="E22" s="194" t="s">
        <v>27</v>
      </c>
      <c r="F22" s="195" t="s">
        <v>28</v>
      </c>
      <c r="G22" s="195" t="s">
        <v>29</v>
      </c>
      <c r="H22" s="196" t="s">
        <v>30</v>
      </c>
      <c r="K22" s="204"/>
      <c r="L22" s="205"/>
      <c r="M22" s="205"/>
      <c r="N22" s="205"/>
      <c r="O22" s="205"/>
      <c r="P22" s="205"/>
      <c r="Q22" s="205"/>
      <c r="R22" s="205"/>
      <c r="S22" s="205"/>
      <c r="T22" s="206"/>
    </row>
    <row r="23" spans="1:44" x14ac:dyDescent="0.25">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x14ac:dyDescent="0.25">
      <c r="A24" s="15">
        <v>200</v>
      </c>
      <c r="B24" s="210"/>
      <c r="C24" s="210"/>
      <c r="D24" s="219"/>
      <c r="E24" s="24">
        <v>200</v>
      </c>
      <c r="F24" s="210"/>
      <c r="G24" s="210"/>
      <c r="H24" s="219"/>
      <c r="K24" s="204"/>
      <c r="L24" s="205"/>
      <c r="M24" s="205"/>
      <c r="N24" s="205"/>
      <c r="O24" s="205"/>
      <c r="P24" s="205"/>
      <c r="Q24" s="205"/>
      <c r="R24" s="205"/>
      <c r="S24" s="205"/>
      <c r="T24" s="206"/>
    </row>
    <row r="25" spans="1:44" ht="15.75" thickBot="1" x14ac:dyDescent="0.3">
      <c r="A25" s="15">
        <v>300</v>
      </c>
      <c r="B25" s="210"/>
      <c r="C25" s="210"/>
      <c r="D25" s="219"/>
      <c r="E25" s="24">
        <v>300</v>
      </c>
      <c r="F25" s="210"/>
      <c r="G25" s="210"/>
      <c r="H25" s="219"/>
      <c r="K25" s="207"/>
      <c r="L25" s="208"/>
      <c r="M25" s="208"/>
      <c r="N25" s="208"/>
      <c r="O25" s="208"/>
      <c r="P25" s="208"/>
      <c r="Q25" s="208"/>
      <c r="R25" s="208"/>
      <c r="S25" s="208"/>
      <c r="T25" s="209"/>
    </row>
    <row r="26" spans="1:44" x14ac:dyDescent="0.25">
      <c r="A26" s="15">
        <v>400</v>
      </c>
      <c r="B26" s="210"/>
      <c r="C26" s="210"/>
      <c r="D26" s="219"/>
      <c r="E26" s="24">
        <v>400</v>
      </c>
      <c r="F26" s="210"/>
      <c r="G26" s="210"/>
      <c r="H26" s="219"/>
    </row>
    <row r="27" spans="1:44" ht="15.75" thickBot="1" x14ac:dyDescent="0.3">
      <c r="A27" s="19">
        <v>500</v>
      </c>
      <c r="B27" s="218"/>
      <c r="C27" s="218"/>
      <c r="D27" s="220"/>
      <c r="E27" s="25">
        <v>500</v>
      </c>
      <c r="F27" s="218"/>
      <c r="G27" s="218"/>
      <c r="H27" s="220"/>
    </row>
    <row r="28" spans="1:44" ht="15.75" thickTop="1" x14ac:dyDescent="0.25"/>
    <row r="31" spans="1:44" ht="15.75" thickBot="1" x14ac:dyDescent="0.3">
      <c r="A31" s="1" t="s">
        <v>31</v>
      </c>
      <c r="B31" s="1"/>
      <c r="C31" s="1"/>
    </row>
    <row r="32" spans="1:44" ht="15.75" thickBot="1" x14ac:dyDescent="0.3">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6.5" thickTop="1" thickBot="1" x14ac:dyDescent="0.3">
      <c r="A33" s="288" t="s">
        <v>36</v>
      </c>
      <c r="B33" s="289"/>
      <c r="C33" s="289"/>
      <c r="D33" s="289"/>
      <c r="E33" s="290"/>
      <c r="H33" s="296" t="s">
        <v>37</v>
      </c>
      <c r="I33" s="297"/>
      <c r="J33" s="297"/>
      <c r="K33" s="297"/>
      <c r="L33" s="297"/>
      <c r="M33" s="297"/>
      <c r="N33" s="297"/>
      <c r="O33" s="298"/>
      <c r="Q33" s="277" t="s">
        <v>38</v>
      </c>
      <c r="R33" s="278"/>
      <c r="S33" s="278"/>
      <c r="T33" s="278"/>
      <c r="U33" s="278"/>
      <c r="V33" s="278"/>
      <c r="W33" s="278"/>
      <c r="X33" s="278"/>
      <c r="Y33" s="278"/>
      <c r="Z33" s="279"/>
      <c r="AB33" s="155">
        <v>1</v>
      </c>
      <c r="AC33" s="274" t="s">
        <v>39</v>
      </c>
      <c r="AD33" s="275"/>
      <c r="AE33" s="275"/>
      <c r="AF33" s="275"/>
      <c r="AG33" s="275"/>
      <c r="AH33" s="275"/>
      <c r="AI33" s="275"/>
      <c r="AJ33" s="275"/>
      <c r="AK33" s="275"/>
      <c r="AL33" s="275"/>
      <c r="AM33" s="275"/>
      <c r="AN33" s="275"/>
      <c r="AO33" s="275"/>
      <c r="AP33" s="275"/>
      <c r="AQ33" s="275"/>
      <c r="AR33" s="276"/>
    </row>
    <row r="34" spans="1:44" ht="15.75" thickTop="1" x14ac:dyDescent="0.25">
      <c r="A34" s="2" t="s">
        <v>40</v>
      </c>
      <c r="B34" s="3" t="s">
        <v>41</v>
      </c>
      <c r="C34" s="3" t="s">
        <v>42</v>
      </c>
      <c r="D34" s="3" t="s">
        <v>43</v>
      </c>
      <c r="E34" s="32" t="s">
        <v>44</v>
      </c>
      <c r="H34" s="299" t="s">
        <v>45</v>
      </c>
      <c r="I34" s="300"/>
      <c r="J34" s="300"/>
      <c r="K34" s="300"/>
      <c r="L34" s="300"/>
      <c r="M34" s="300"/>
      <c r="N34" s="300"/>
      <c r="O34" s="301"/>
      <c r="Q34" s="141" t="s">
        <v>46</v>
      </c>
      <c r="R34" s="142" t="s">
        <v>47</v>
      </c>
      <c r="S34" s="142" t="s">
        <v>48</v>
      </c>
      <c r="T34" s="142" t="s">
        <v>49</v>
      </c>
      <c r="U34" s="142" t="s">
        <v>50</v>
      </c>
      <c r="V34" s="142" t="s">
        <v>51</v>
      </c>
      <c r="W34" s="142" t="s">
        <v>51</v>
      </c>
      <c r="X34" s="142" t="s">
        <v>52</v>
      </c>
      <c r="Y34" s="142" t="s">
        <v>53</v>
      </c>
      <c r="Z34" s="143" t="s">
        <v>54</v>
      </c>
      <c r="AB34" s="155" t="s">
        <v>55</v>
      </c>
      <c r="AC34" s="268"/>
      <c r="AD34" s="269"/>
      <c r="AE34" s="269"/>
      <c r="AF34" s="269"/>
      <c r="AG34" s="269"/>
      <c r="AH34" s="269"/>
      <c r="AI34" s="269"/>
      <c r="AJ34" s="269"/>
      <c r="AK34" s="269"/>
      <c r="AL34" s="269"/>
      <c r="AM34" s="269"/>
      <c r="AN34" s="269"/>
      <c r="AO34" s="269"/>
      <c r="AP34" s="269"/>
      <c r="AQ34" s="269"/>
      <c r="AR34" s="270"/>
    </row>
    <row r="35" spans="1:44" ht="15.75" thickBot="1" x14ac:dyDescent="0.3">
      <c r="A35" s="4">
        <v>100</v>
      </c>
      <c r="B35" s="5">
        <v>0.98</v>
      </c>
      <c r="C35" s="5">
        <v>0.5</v>
      </c>
      <c r="D35" s="5">
        <v>0.5</v>
      </c>
      <c r="E35" s="33">
        <v>1</v>
      </c>
      <c r="H35" s="283" t="s">
        <v>56</v>
      </c>
      <c r="I35" s="284"/>
      <c r="J35" s="284"/>
      <c r="K35" s="284"/>
      <c r="L35" s="284"/>
      <c r="M35" s="284"/>
      <c r="N35" s="284"/>
      <c r="O35" s="285"/>
      <c r="Q35" s="144" t="s">
        <v>57</v>
      </c>
      <c r="R35" s="145" t="s">
        <v>57</v>
      </c>
      <c r="S35" s="145" t="s">
        <v>57</v>
      </c>
      <c r="T35" s="145" t="s">
        <v>57</v>
      </c>
      <c r="U35" s="145" t="s">
        <v>57</v>
      </c>
      <c r="V35" s="145" t="s">
        <v>57</v>
      </c>
      <c r="W35" s="145" t="s">
        <v>58</v>
      </c>
      <c r="X35" s="145" t="s">
        <v>58</v>
      </c>
      <c r="Y35" s="145" t="s">
        <v>58</v>
      </c>
      <c r="Z35" s="146" t="s">
        <v>58</v>
      </c>
      <c r="AB35" s="155">
        <v>2</v>
      </c>
      <c r="AC35" s="262" t="s">
        <v>59</v>
      </c>
      <c r="AD35" s="263"/>
      <c r="AE35" s="263"/>
      <c r="AF35" s="263"/>
      <c r="AG35" s="263"/>
      <c r="AH35" s="263"/>
      <c r="AI35" s="263"/>
      <c r="AJ35" s="263"/>
      <c r="AK35" s="263"/>
      <c r="AL35" s="263"/>
      <c r="AM35" s="263"/>
      <c r="AN35" s="263"/>
      <c r="AO35" s="263"/>
      <c r="AP35" s="263"/>
      <c r="AQ35" s="263"/>
      <c r="AR35" s="264"/>
    </row>
    <row r="36" spans="1:44" ht="16.5" thickTop="1" thickBot="1" x14ac:dyDescent="0.3">
      <c r="A36" s="4">
        <v>200</v>
      </c>
      <c r="B36" s="214"/>
      <c r="C36" s="214"/>
      <c r="D36" s="214"/>
      <c r="E36" s="215"/>
      <c r="H36" s="294" t="s">
        <v>60</v>
      </c>
      <c r="I36" s="294" t="s">
        <v>61</v>
      </c>
      <c r="J36" s="291" t="s">
        <v>62</v>
      </c>
      <c r="K36" s="291"/>
      <c r="L36" s="292"/>
      <c r="M36" s="293" t="s">
        <v>63</v>
      </c>
      <c r="N36" s="291"/>
      <c r="O36" s="292"/>
      <c r="Q36" s="147">
        <v>50</v>
      </c>
      <c r="R36" s="148">
        <v>50</v>
      </c>
      <c r="S36" s="148">
        <v>50</v>
      </c>
      <c r="T36" s="148">
        <v>50</v>
      </c>
      <c r="U36" s="148">
        <v>50</v>
      </c>
      <c r="V36" s="148">
        <v>250</v>
      </c>
      <c r="W36" s="148">
        <v>2.4500000000000002</v>
      </c>
      <c r="X36" s="148">
        <v>1.25</v>
      </c>
      <c r="Y36" s="148">
        <v>1.25</v>
      </c>
      <c r="Z36" s="149">
        <v>2.5</v>
      </c>
      <c r="AB36" s="155" t="s">
        <v>55</v>
      </c>
      <c r="AC36" s="268"/>
      <c r="AD36" s="269"/>
      <c r="AE36" s="269"/>
      <c r="AF36" s="269"/>
      <c r="AG36" s="269"/>
      <c r="AH36" s="269"/>
      <c r="AI36" s="269"/>
      <c r="AJ36" s="269"/>
      <c r="AK36" s="269"/>
      <c r="AL36" s="269"/>
      <c r="AM36" s="269"/>
      <c r="AN36" s="269"/>
      <c r="AO36" s="269"/>
      <c r="AP36" s="269"/>
      <c r="AQ36" s="269"/>
      <c r="AR36" s="270"/>
    </row>
    <row r="37" spans="1:44" ht="16.5" thickTop="1" thickBot="1" x14ac:dyDescent="0.3">
      <c r="A37" s="4">
        <v>300</v>
      </c>
      <c r="B37" s="214"/>
      <c r="C37" s="214"/>
      <c r="D37" s="214"/>
      <c r="E37" s="215"/>
      <c r="H37" s="295"/>
      <c r="I37" s="295"/>
      <c r="J37" s="27" t="s">
        <v>42</v>
      </c>
      <c r="K37" s="7" t="s">
        <v>43</v>
      </c>
      <c r="L37" s="7" t="s">
        <v>64</v>
      </c>
      <c r="M37" s="7" t="s">
        <v>42</v>
      </c>
      <c r="N37" s="7" t="s">
        <v>43</v>
      </c>
      <c r="O37" s="8" t="s">
        <v>64</v>
      </c>
      <c r="Q37" s="150">
        <v>100</v>
      </c>
      <c r="R37" s="52">
        <v>100</v>
      </c>
      <c r="S37" s="52">
        <v>100</v>
      </c>
      <c r="T37" s="52">
        <v>100</v>
      </c>
      <c r="U37" s="52">
        <v>100</v>
      </c>
      <c r="V37" s="210"/>
      <c r="W37" s="210"/>
      <c r="X37" s="210"/>
      <c r="Y37" s="210"/>
      <c r="Z37" s="211"/>
      <c r="AB37" s="155">
        <v>3</v>
      </c>
      <c r="AC37" s="262" t="s">
        <v>65</v>
      </c>
      <c r="AD37" s="263"/>
      <c r="AE37" s="263"/>
      <c r="AF37" s="263"/>
      <c r="AG37" s="263"/>
      <c r="AH37" s="263"/>
      <c r="AI37" s="263"/>
      <c r="AJ37" s="263"/>
      <c r="AK37" s="263"/>
      <c r="AL37" s="263"/>
      <c r="AM37" s="263"/>
      <c r="AN37" s="263"/>
      <c r="AO37" s="263"/>
      <c r="AP37" s="263"/>
      <c r="AQ37" s="263"/>
      <c r="AR37" s="264"/>
    </row>
    <row r="38" spans="1:44" ht="15.75" thickTop="1" x14ac:dyDescent="0.25">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55</v>
      </c>
      <c r="AC38" s="271"/>
      <c r="AD38" s="272"/>
      <c r="AE38" s="272"/>
      <c r="AF38" s="272"/>
      <c r="AG38" s="272"/>
      <c r="AH38" s="272"/>
      <c r="AI38" s="272"/>
      <c r="AJ38" s="272"/>
      <c r="AK38" s="272"/>
      <c r="AL38" s="272"/>
      <c r="AM38" s="272"/>
      <c r="AN38" s="272"/>
      <c r="AO38" s="272"/>
      <c r="AP38" s="272"/>
      <c r="AQ38" s="272"/>
      <c r="AR38" s="273"/>
    </row>
    <row r="39" spans="1:44" ht="15.75" thickBot="1" x14ac:dyDescent="0.3">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262" t="s">
        <v>66</v>
      </c>
      <c r="AD39" s="263"/>
      <c r="AE39" s="263"/>
      <c r="AF39" s="263"/>
      <c r="AG39" s="263"/>
      <c r="AH39" s="263"/>
      <c r="AI39" s="263"/>
      <c r="AJ39" s="263"/>
      <c r="AK39" s="263"/>
      <c r="AL39" s="263"/>
      <c r="AM39" s="263"/>
      <c r="AN39" s="263"/>
      <c r="AO39" s="263"/>
      <c r="AP39" s="263"/>
      <c r="AQ39" s="263"/>
      <c r="AR39" s="264"/>
    </row>
    <row r="40" spans="1:44" ht="16.5" thickTop="1" thickBot="1" x14ac:dyDescent="0.3">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55</v>
      </c>
      <c r="AC40" s="265"/>
      <c r="AD40" s="266"/>
      <c r="AE40" s="266"/>
      <c r="AF40" s="266"/>
      <c r="AG40" s="266"/>
      <c r="AH40" s="266"/>
      <c r="AI40" s="266"/>
      <c r="AJ40" s="266"/>
      <c r="AK40" s="266"/>
      <c r="AL40" s="266"/>
      <c r="AM40" s="266"/>
      <c r="AN40" s="266"/>
      <c r="AO40" s="266"/>
      <c r="AP40" s="266"/>
      <c r="AQ40" s="266"/>
      <c r="AR40" s="267"/>
    </row>
    <row r="41" spans="1:44" x14ac:dyDescent="0.25">
      <c r="H41" s="30">
        <v>0.18</v>
      </c>
      <c r="I41" s="9">
        <v>0.18</v>
      </c>
      <c r="J41" s="214"/>
      <c r="K41" s="214"/>
      <c r="L41" s="214"/>
      <c r="M41" s="214"/>
      <c r="N41" s="214"/>
      <c r="O41" s="215"/>
    </row>
    <row r="42" spans="1:44" x14ac:dyDescent="0.25">
      <c r="H42" s="30">
        <v>0.24</v>
      </c>
      <c r="I42" s="9">
        <v>0.12</v>
      </c>
      <c r="J42" s="214"/>
      <c r="K42" s="214"/>
      <c r="L42" s="214"/>
      <c r="M42" s="214"/>
      <c r="N42" s="214"/>
      <c r="O42" s="215"/>
    </row>
    <row r="43" spans="1:44" x14ac:dyDescent="0.25">
      <c r="H43" s="30">
        <v>0.3</v>
      </c>
      <c r="I43" s="9">
        <v>0.06</v>
      </c>
      <c r="J43" s="214"/>
      <c r="K43" s="214"/>
      <c r="L43" s="214"/>
      <c r="M43" s="214"/>
      <c r="N43" s="214"/>
      <c r="O43" s="215"/>
    </row>
    <row r="44" spans="1:44" ht="15.75" thickBot="1" x14ac:dyDescent="0.3">
      <c r="H44" s="31">
        <v>0.36</v>
      </c>
      <c r="I44" s="10">
        <v>0</v>
      </c>
      <c r="J44" s="216"/>
      <c r="K44" s="216"/>
      <c r="L44" s="216"/>
      <c r="M44" s="216"/>
      <c r="N44" s="216"/>
      <c r="O44" s="217"/>
    </row>
    <row r="45" spans="1:44" ht="15.75" thickTop="1" x14ac:dyDescent="0.25"/>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workbookViewId="0">
      <selection activeCell="I9" sqref="I9"/>
    </sheetView>
  </sheetViews>
  <sheetFormatPr defaultRowHeight="15" x14ac:dyDescent="0.25"/>
  <cols>
    <col min="4" max="4" width="15.140625" bestFit="1" customWidth="1"/>
    <col min="5" max="5" width="13.42578125" bestFit="1" customWidth="1"/>
    <col min="6" max="6" width="14.85546875" bestFit="1" customWidth="1"/>
  </cols>
  <sheetData>
    <row r="1" spans="1:15" x14ac:dyDescent="0.25">
      <c r="A1" s="1" t="s">
        <v>176</v>
      </c>
    </row>
    <row r="2" spans="1:15" ht="15.75" thickBot="1" x14ac:dyDescent="0.3"/>
    <row r="3" spans="1:15" ht="37.5" customHeight="1" thickTop="1" thickBot="1" x14ac:dyDescent="0.3">
      <c r="A3" s="257" t="s">
        <v>177</v>
      </c>
      <c r="B3" s="184" t="s">
        <v>178</v>
      </c>
      <c r="C3" s="258" t="s">
        <v>179</v>
      </c>
      <c r="D3" s="184" t="s">
        <v>180</v>
      </c>
      <c r="E3" s="184" t="s">
        <v>181</v>
      </c>
      <c r="F3" s="184" t="s">
        <v>182</v>
      </c>
      <c r="G3" s="184" t="s">
        <v>183</v>
      </c>
      <c r="I3" s="183" t="s">
        <v>184</v>
      </c>
      <c r="J3" s="183" t="s">
        <v>178</v>
      </c>
      <c r="K3" s="260" t="s">
        <v>179</v>
      </c>
      <c r="L3" s="183" t="s">
        <v>180</v>
      </c>
      <c r="M3" s="183" t="s">
        <v>181</v>
      </c>
      <c r="N3" s="183" t="s">
        <v>182</v>
      </c>
      <c r="O3" s="183" t="s">
        <v>183</v>
      </c>
    </row>
    <row r="4" spans="1:15" ht="16.5" thickTop="1" thickBot="1" x14ac:dyDescent="0.3">
      <c r="B4" s="184" t="s">
        <v>185</v>
      </c>
      <c r="C4" s="184"/>
      <c r="D4" s="184" t="s">
        <v>186</v>
      </c>
      <c r="E4" s="184" t="s">
        <v>186</v>
      </c>
      <c r="F4" s="184" t="s">
        <v>186</v>
      </c>
      <c r="G4" s="184"/>
      <c r="J4" s="183" t="s">
        <v>185</v>
      </c>
      <c r="K4" s="183"/>
      <c r="L4" s="183" t="s">
        <v>186</v>
      </c>
      <c r="M4" s="183" t="s">
        <v>186</v>
      </c>
      <c r="N4" s="183" t="s">
        <v>186</v>
      </c>
      <c r="O4" s="183"/>
    </row>
    <row r="5" spans="1:15" ht="15.75" thickTop="1" x14ac:dyDescent="0.25">
      <c r="B5" s="259">
        <v>0.5</v>
      </c>
      <c r="C5" s="254"/>
      <c r="D5" s="254"/>
      <c r="E5" s="254"/>
      <c r="F5" s="254"/>
      <c r="G5" s="254"/>
      <c r="J5" s="261">
        <v>0.5</v>
      </c>
      <c r="K5" s="254"/>
      <c r="L5" s="254"/>
      <c r="M5" s="254"/>
      <c r="N5" s="254"/>
      <c r="O5" s="254"/>
    </row>
    <row r="6" spans="1:15" x14ac:dyDescent="0.25">
      <c r="B6" s="83">
        <v>0.45</v>
      </c>
      <c r="C6" s="255"/>
      <c r="D6" s="255"/>
      <c r="E6" s="255"/>
      <c r="F6" s="255"/>
      <c r="G6" s="255"/>
      <c r="J6" s="98">
        <v>0.45</v>
      </c>
      <c r="K6" s="255"/>
      <c r="L6" s="255"/>
      <c r="M6" s="255"/>
      <c r="N6" s="255"/>
      <c r="O6" s="255"/>
    </row>
    <row r="7" spans="1:15" x14ac:dyDescent="0.25">
      <c r="B7" s="83">
        <v>0.4</v>
      </c>
      <c r="C7" s="255"/>
      <c r="D7" s="255"/>
      <c r="E7" s="255"/>
      <c r="F7" s="255"/>
      <c r="G7" s="255"/>
      <c r="J7" s="98">
        <v>0.4</v>
      </c>
      <c r="K7" s="255"/>
      <c r="L7" s="255"/>
      <c r="M7" s="255"/>
      <c r="N7" s="255"/>
      <c r="O7" s="255"/>
    </row>
    <row r="8" spans="1:15" x14ac:dyDescent="0.25">
      <c r="B8" s="83">
        <v>0.35</v>
      </c>
      <c r="C8" s="255"/>
      <c r="D8" s="255"/>
      <c r="E8" s="255"/>
      <c r="F8" s="255"/>
      <c r="G8" s="255"/>
      <c r="J8" s="98">
        <v>0.35</v>
      </c>
      <c r="K8" s="255"/>
      <c r="L8" s="255"/>
      <c r="M8" s="255"/>
      <c r="N8" s="255"/>
      <c r="O8" s="255"/>
    </row>
    <row r="9" spans="1:15" x14ac:dyDescent="0.25">
      <c r="B9" s="83">
        <v>0.3</v>
      </c>
      <c r="C9" s="255"/>
      <c r="D9" s="255"/>
      <c r="E9" s="255"/>
      <c r="F9" s="255"/>
      <c r="G9" s="255"/>
      <c r="J9" s="98">
        <v>0.3</v>
      </c>
      <c r="K9" s="255"/>
      <c r="L9" s="255"/>
      <c r="M9" s="255"/>
      <c r="N9" s="255"/>
      <c r="O9" s="255"/>
    </row>
    <row r="10" spans="1:15" x14ac:dyDescent="0.25">
      <c r="B10" s="83">
        <v>0.25</v>
      </c>
      <c r="C10" s="255"/>
      <c r="D10" s="255"/>
      <c r="E10" s="255"/>
      <c r="F10" s="255"/>
      <c r="G10" s="255"/>
      <c r="J10" s="98">
        <v>0.25</v>
      </c>
      <c r="K10" s="255"/>
      <c r="L10" s="255"/>
      <c r="M10" s="255"/>
      <c r="N10" s="255"/>
      <c r="O10" s="255"/>
    </row>
    <row r="11" spans="1:15" ht="15.75" thickBot="1" x14ac:dyDescent="0.3">
      <c r="B11" s="84">
        <v>0.2</v>
      </c>
      <c r="C11" s="256"/>
      <c r="D11" s="256"/>
      <c r="E11" s="256"/>
      <c r="F11" s="256"/>
      <c r="G11" s="256"/>
      <c r="J11" s="99">
        <v>0.2</v>
      </c>
      <c r="K11" s="256"/>
      <c r="L11" s="256"/>
      <c r="M11" s="256"/>
      <c r="N11" s="256"/>
      <c r="O11" s="256"/>
    </row>
    <row r="12" spans="1:15" ht="15.75" thickTop="1" x14ac:dyDescent="0.25"/>
    <row r="14" spans="1:15" x14ac:dyDescent="0.25">
      <c r="B14" s="1" t="s">
        <v>187</v>
      </c>
      <c r="C14" s="1"/>
      <c r="D14" s="1"/>
    </row>
    <row r="15" spans="1:15" x14ac:dyDescent="0.25">
      <c r="B15" s="1" t="s">
        <v>188</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N1" zoomScale="77" zoomScaleNormal="77" workbookViewId="0">
      <selection activeCell="T58" sqref="T58:T62"/>
    </sheetView>
  </sheetViews>
  <sheetFormatPr defaultRowHeight="15" x14ac:dyDescent="0.25"/>
  <cols>
    <col min="1" max="1" width="11" customWidth="1"/>
    <col min="2" max="2" width="13.140625" customWidth="1"/>
    <col min="5" max="5" width="13.42578125" customWidth="1"/>
    <col min="10" max="10" width="17.42578125" bestFit="1" customWidth="1"/>
    <col min="11" max="11" width="16" customWidth="1"/>
    <col min="12" max="12" width="20.5703125" customWidth="1"/>
    <col min="13" max="13" width="15.7109375" customWidth="1"/>
    <col min="14" max="14" width="20.28515625" customWidth="1"/>
    <col min="16" max="16" width="18.85546875" customWidth="1"/>
    <col min="17" max="17" width="29.7109375" bestFit="1" customWidth="1"/>
    <col min="18" max="18" width="24.42578125" bestFit="1" customWidth="1"/>
    <col min="19" max="19" width="14.28515625" bestFit="1" customWidth="1"/>
    <col min="20" max="20" width="13.5703125" bestFit="1" customWidth="1"/>
    <col min="22" max="22" width="14.28515625" customWidth="1"/>
  </cols>
  <sheetData>
    <row r="1" spans="1:32" x14ac:dyDescent="0.25">
      <c r="A1" s="1" t="s">
        <v>67</v>
      </c>
    </row>
    <row r="3" spans="1:32" x14ac:dyDescent="0.25">
      <c r="A3" s="1" t="s">
        <v>68</v>
      </c>
      <c r="J3" s="1" t="s">
        <v>69</v>
      </c>
      <c r="P3" s="1" t="s">
        <v>70</v>
      </c>
      <c r="V3" s="1" t="s">
        <v>71</v>
      </c>
    </row>
    <row r="4" spans="1:32" ht="15.75" thickBot="1" x14ac:dyDescent="0.3">
      <c r="P4" s="1" t="s">
        <v>72</v>
      </c>
    </row>
    <row r="5" spans="1:32" ht="16.5" thickTop="1" thickBot="1" x14ac:dyDescent="0.3">
      <c r="A5" s="34" t="s">
        <v>73</v>
      </c>
      <c r="B5" s="35"/>
      <c r="C5" s="36"/>
      <c r="J5" s="26"/>
      <c r="K5" s="329" t="s">
        <v>74</v>
      </c>
      <c r="L5" s="329"/>
      <c r="M5" s="323" t="s">
        <v>75</v>
      </c>
      <c r="N5" s="324"/>
      <c r="P5" s="311" t="s">
        <v>76</v>
      </c>
      <c r="Q5" s="312"/>
      <c r="R5" s="312"/>
      <c r="S5" s="312"/>
      <c r="T5" s="313"/>
      <c r="V5" s="158" t="s">
        <v>77</v>
      </c>
      <c r="W5" s="158" t="s">
        <v>78</v>
      </c>
      <c r="X5" s="158" t="s">
        <v>79</v>
      </c>
    </row>
    <row r="6" spans="1:32" ht="16.5" thickTop="1" thickBot="1" x14ac:dyDescent="0.3">
      <c r="A6" s="37" t="s">
        <v>80</v>
      </c>
      <c r="B6" s="38"/>
      <c r="C6" s="39"/>
      <c r="J6" s="51" t="s">
        <v>81</v>
      </c>
      <c r="K6" s="51" t="s">
        <v>82</v>
      </c>
      <c r="L6" s="51" t="s">
        <v>83</v>
      </c>
      <c r="M6" s="51" t="s">
        <v>82</v>
      </c>
      <c r="N6" s="51" t="s">
        <v>83</v>
      </c>
      <c r="P6" s="314" t="s">
        <v>84</v>
      </c>
      <c r="Q6" s="315"/>
      <c r="R6" s="315"/>
      <c r="S6" s="315"/>
      <c r="T6" s="316"/>
      <c r="V6" s="161" t="s">
        <v>85</v>
      </c>
      <c r="W6" s="231">
        <v>12.5</v>
      </c>
      <c r="X6" s="231">
        <v>-7.0000000000000007E-2</v>
      </c>
    </row>
    <row r="7" spans="1:32" ht="16.5" thickTop="1" thickBot="1" x14ac:dyDescent="0.3">
      <c r="A7" s="40"/>
      <c r="B7" s="320" t="s">
        <v>86</v>
      </c>
      <c r="C7" s="321"/>
      <c r="D7" s="325"/>
      <c r="E7" s="326" t="s">
        <v>87</v>
      </c>
      <c r="F7" s="327"/>
      <c r="G7" s="328"/>
      <c r="J7" s="53" t="s">
        <v>88</v>
      </c>
      <c r="K7" s="222">
        <v>100</v>
      </c>
      <c r="L7" s="223">
        <v>0.98</v>
      </c>
      <c r="M7" s="223">
        <v>350</v>
      </c>
      <c r="N7" s="224">
        <v>3.43</v>
      </c>
      <c r="P7" s="57" t="s">
        <v>89</v>
      </c>
      <c r="Q7" s="58" t="s">
        <v>90</v>
      </c>
      <c r="R7" s="58" t="s">
        <v>91</v>
      </c>
      <c r="S7" s="58" t="s">
        <v>92</v>
      </c>
      <c r="T7" s="59" t="s">
        <v>93</v>
      </c>
      <c r="V7" s="162" t="s">
        <v>94</v>
      </c>
      <c r="W7" s="232">
        <v>17.5</v>
      </c>
      <c r="X7" s="232">
        <v>-4.45</v>
      </c>
    </row>
    <row r="8" spans="1:32" ht="15.75" thickTop="1" x14ac:dyDescent="0.25">
      <c r="A8" s="42" t="s">
        <v>95</v>
      </c>
      <c r="B8" s="43" t="s">
        <v>96</v>
      </c>
      <c r="C8" s="44" t="s">
        <v>97</v>
      </c>
      <c r="D8" s="44" t="s">
        <v>97</v>
      </c>
      <c r="E8" s="44" t="s">
        <v>96</v>
      </c>
      <c r="F8" s="44" t="s">
        <v>97</v>
      </c>
      <c r="G8" s="44" t="s">
        <v>97</v>
      </c>
      <c r="J8" s="54" t="s">
        <v>98</v>
      </c>
      <c r="K8" s="225">
        <v>20</v>
      </c>
      <c r="L8" s="226">
        <v>0.2</v>
      </c>
      <c r="M8" s="226">
        <v>40</v>
      </c>
      <c r="N8" s="227">
        <v>0.39</v>
      </c>
      <c r="P8" s="22">
        <v>0</v>
      </c>
      <c r="Q8" s="223">
        <v>270</v>
      </c>
      <c r="R8" s="356">
        <f>($Q8/1000)*9.81</f>
        <v>2.6487000000000003</v>
      </c>
      <c r="S8" s="223">
        <v>10</v>
      </c>
      <c r="T8" s="357">
        <f>($S8/1000)*9.81</f>
        <v>9.8100000000000007E-2</v>
      </c>
      <c r="V8" s="162" t="s">
        <v>99</v>
      </c>
      <c r="W8" s="232">
        <v>10</v>
      </c>
      <c r="X8" s="232">
        <v>0.64</v>
      </c>
    </row>
    <row r="9" spans="1:32" ht="15.75" thickBot="1" x14ac:dyDescent="0.3">
      <c r="A9" s="42" t="s">
        <v>100</v>
      </c>
      <c r="B9" s="45" t="s">
        <v>101</v>
      </c>
      <c r="C9" s="42" t="s">
        <v>101</v>
      </c>
      <c r="D9" s="42" t="s">
        <v>101</v>
      </c>
      <c r="E9" s="42" t="s">
        <v>101</v>
      </c>
      <c r="F9" s="42" t="s">
        <v>101</v>
      </c>
      <c r="G9" s="42" t="s">
        <v>101</v>
      </c>
      <c r="J9" s="55" t="s">
        <v>102</v>
      </c>
      <c r="K9" s="228">
        <v>10</v>
      </c>
      <c r="L9" s="229">
        <v>0.1</v>
      </c>
      <c r="M9" s="229">
        <v>20</v>
      </c>
      <c r="N9" s="230">
        <v>0.2</v>
      </c>
      <c r="P9" s="15" t="s">
        <v>103</v>
      </c>
      <c r="Q9" s="226">
        <v>340</v>
      </c>
      <c r="R9" s="356">
        <f t="shared" ref="R9:R12" si="0">($Q9/1000)*9.81</f>
        <v>3.3354000000000004</v>
      </c>
      <c r="S9" s="226">
        <v>80</v>
      </c>
      <c r="T9" s="357">
        <f t="shared" ref="T9:T12" si="1">($S9/1000)*9.81</f>
        <v>0.78480000000000005</v>
      </c>
      <c r="V9" s="163" t="s">
        <v>104</v>
      </c>
      <c r="W9" s="233">
        <v>27.5</v>
      </c>
      <c r="X9" s="233">
        <v>-0.98</v>
      </c>
    </row>
    <row r="10" spans="1:32" ht="15.75" thickTop="1" x14ac:dyDescent="0.25">
      <c r="A10" s="42" t="s">
        <v>105</v>
      </c>
      <c r="B10" s="45" t="s">
        <v>106</v>
      </c>
      <c r="C10" s="42" t="s">
        <v>106</v>
      </c>
      <c r="D10" s="42" t="s">
        <v>106</v>
      </c>
      <c r="E10" s="42" t="s">
        <v>106</v>
      </c>
      <c r="F10" s="42" t="s">
        <v>106</v>
      </c>
      <c r="G10" s="42" t="s">
        <v>106</v>
      </c>
      <c r="P10" s="15" t="s">
        <v>107</v>
      </c>
      <c r="Q10" s="226">
        <v>340</v>
      </c>
      <c r="R10" s="356">
        <f t="shared" si="0"/>
        <v>3.3354000000000004</v>
      </c>
      <c r="S10" s="226">
        <v>80</v>
      </c>
      <c r="T10" s="357">
        <f t="shared" si="1"/>
        <v>0.78480000000000005</v>
      </c>
      <c r="V10" s="130"/>
      <c r="W10" s="130"/>
      <c r="X10" s="130"/>
    </row>
    <row r="11" spans="1:32" x14ac:dyDescent="0.25">
      <c r="A11" s="42"/>
      <c r="B11" s="45" t="s">
        <v>108</v>
      </c>
      <c r="C11" s="42" t="s">
        <v>109</v>
      </c>
      <c r="D11" s="42" t="s">
        <v>108</v>
      </c>
      <c r="E11" s="42" t="s">
        <v>108</v>
      </c>
      <c r="F11" s="42" t="s">
        <v>109</v>
      </c>
      <c r="G11" s="42" t="s">
        <v>108</v>
      </c>
      <c r="P11" s="15" t="s">
        <v>110</v>
      </c>
      <c r="Q11" s="226">
        <v>340</v>
      </c>
      <c r="R11" s="356">
        <f t="shared" si="0"/>
        <v>3.3354000000000004</v>
      </c>
      <c r="S11" s="226">
        <v>80</v>
      </c>
      <c r="T11" s="357">
        <f t="shared" si="1"/>
        <v>0.78480000000000005</v>
      </c>
    </row>
    <row r="12" spans="1:32" ht="15.75" thickBot="1" x14ac:dyDescent="0.3">
      <c r="A12" s="46"/>
      <c r="B12" s="41" t="s">
        <v>111</v>
      </c>
      <c r="C12" s="47" t="s">
        <v>57</v>
      </c>
      <c r="D12" s="47" t="s">
        <v>112</v>
      </c>
      <c r="E12" s="47" t="s">
        <v>113</v>
      </c>
      <c r="F12" s="47" t="s">
        <v>57</v>
      </c>
      <c r="G12" s="47" t="s">
        <v>114</v>
      </c>
      <c r="J12" s="69"/>
      <c r="P12" s="19" t="s">
        <v>115</v>
      </c>
      <c r="Q12" s="229">
        <v>350</v>
      </c>
      <c r="R12" s="356">
        <f t="shared" si="0"/>
        <v>3.4335</v>
      </c>
      <c r="S12" s="229">
        <v>90</v>
      </c>
      <c r="T12" s="357">
        <f t="shared" si="1"/>
        <v>0.88290000000000002</v>
      </c>
    </row>
    <row r="13" spans="1:32" ht="16.5" thickTop="1" thickBot="1" x14ac:dyDescent="0.3">
      <c r="A13" s="48">
        <v>15</v>
      </c>
      <c r="B13" s="353">
        <v>0.85</v>
      </c>
      <c r="C13" s="221">
        <v>50</v>
      </c>
      <c r="D13" s="353">
        <v>0.49</v>
      </c>
      <c r="E13" s="353">
        <v>0.22800000000000001</v>
      </c>
      <c r="F13" s="221">
        <v>50</v>
      </c>
      <c r="G13" s="352">
        <f>((F13/1000)*9.81)*RADIANS($A13)</f>
        <v>0.1284125997154828</v>
      </c>
    </row>
    <row r="14" spans="1:32" ht="16.5" thickTop="1" thickBot="1" x14ac:dyDescent="0.3">
      <c r="A14" s="49">
        <v>25</v>
      </c>
      <c r="B14" s="354">
        <v>0.79800000000000004</v>
      </c>
      <c r="C14" s="214">
        <v>30</v>
      </c>
      <c r="D14" s="354">
        <v>0.29399999999999998</v>
      </c>
      <c r="E14" s="353">
        <v>0.22800000000000001</v>
      </c>
      <c r="F14" s="214">
        <v>90</v>
      </c>
      <c r="G14" s="352">
        <f t="shared" ref="G14:G17" si="2">((F14/1000)*9.81)*RADIANS($A14)</f>
        <v>0.3852377991464484</v>
      </c>
      <c r="P14" s="317" t="s">
        <v>116</v>
      </c>
      <c r="Q14" s="318"/>
      <c r="R14" s="318"/>
      <c r="S14" s="318"/>
      <c r="T14" s="319"/>
      <c r="V14" s="1" t="s">
        <v>35</v>
      </c>
    </row>
    <row r="15" spans="1:32" ht="15.75" thickBot="1" x14ac:dyDescent="0.3">
      <c r="A15" s="49">
        <v>35</v>
      </c>
      <c r="B15" s="354">
        <v>0.72099999999999997</v>
      </c>
      <c r="C15" s="214">
        <v>40</v>
      </c>
      <c r="D15" s="354">
        <v>0.39200000000000002</v>
      </c>
      <c r="E15" s="353">
        <v>0.22800000000000001</v>
      </c>
      <c r="F15" s="214">
        <v>114</v>
      </c>
      <c r="G15" s="352">
        <f t="shared" si="2"/>
        <v>0.6831550304863685</v>
      </c>
      <c r="P15" s="320" t="s">
        <v>84</v>
      </c>
      <c r="Q15" s="321"/>
      <c r="R15" s="321"/>
      <c r="S15" s="321"/>
      <c r="T15" s="322"/>
      <c r="V15" s="160">
        <v>1</v>
      </c>
      <c r="W15" s="305" t="s">
        <v>117</v>
      </c>
      <c r="X15" s="306"/>
      <c r="Y15" s="306"/>
      <c r="Z15" s="306"/>
      <c r="AA15" s="306"/>
      <c r="AB15" s="306"/>
      <c r="AC15" s="306"/>
      <c r="AD15" s="306"/>
      <c r="AE15" s="306"/>
      <c r="AF15" s="307"/>
    </row>
    <row r="16" spans="1:32" ht="16.5" thickTop="1" thickBot="1" x14ac:dyDescent="0.3">
      <c r="A16" s="49">
        <v>45</v>
      </c>
      <c r="B16" s="354">
        <v>0.622</v>
      </c>
      <c r="C16" s="214">
        <v>52</v>
      </c>
      <c r="D16" s="354">
        <v>0.50900000000000001</v>
      </c>
      <c r="E16" s="353">
        <v>0.22800000000000001</v>
      </c>
      <c r="F16" s="214">
        <v>144</v>
      </c>
      <c r="G16" s="352">
        <f t="shared" si="2"/>
        <v>1.1094848615417712</v>
      </c>
      <c r="P16" s="60" t="s">
        <v>89</v>
      </c>
      <c r="Q16" s="61" t="s">
        <v>90</v>
      </c>
      <c r="R16" s="61" t="s">
        <v>91</v>
      </c>
      <c r="S16" s="61" t="s">
        <v>92</v>
      </c>
      <c r="T16" s="62" t="s">
        <v>93</v>
      </c>
      <c r="V16" s="159" t="s">
        <v>55</v>
      </c>
      <c r="W16" s="302"/>
      <c r="X16" s="303"/>
      <c r="Y16" s="303"/>
      <c r="Z16" s="303"/>
      <c r="AA16" s="303"/>
      <c r="AB16" s="303"/>
      <c r="AC16" s="303"/>
      <c r="AD16" s="303"/>
      <c r="AE16" s="303"/>
      <c r="AF16" s="304"/>
    </row>
    <row r="17" spans="1:32" ht="16.5" thickTop="1" thickBot="1" x14ac:dyDescent="0.3">
      <c r="A17" s="50">
        <v>55</v>
      </c>
      <c r="B17" s="355">
        <v>0.505</v>
      </c>
      <c r="C17" s="216">
        <v>52</v>
      </c>
      <c r="D17" s="355">
        <v>0.50900000000000001</v>
      </c>
      <c r="E17" s="353">
        <v>0.22800000000000001</v>
      </c>
      <c r="F17" s="216">
        <v>162</v>
      </c>
      <c r="G17" s="352">
        <f t="shared" si="2"/>
        <v>1.5255416846199357</v>
      </c>
      <c r="P17" s="63">
        <v>0</v>
      </c>
      <c r="Q17" s="223">
        <v>210</v>
      </c>
      <c r="R17" s="356">
        <f>($Q17/1000)*9.81</f>
        <v>2.0600999999999998</v>
      </c>
      <c r="S17" s="223">
        <v>50</v>
      </c>
      <c r="T17" s="357">
        <f>($S17/1000)*9.81</f>
        <v>0.49050000000000005</v>
      </c>
      <c r="V17" s="159">
        <v>2</v>
      </c>
      <c r="W17" s="308" t="s">
        <v>118</v>
      </c>
      <c r="X17" s="309"/>
      <c r="Y17" s="309"/>
      <c r="Z17" s="309"/>
      <c r="AA17" s="309"/>
      <c r="AB17" s="309"/>
      <c r="AC17" s="309"/>
      <c r="AD17" s="309"/>
      <c r="AE17" s="309"/>
      <c r="AF17" s="310"/>
    </row>
    <row r="18" spans="1:32" ht="15.75" thickTop="1" x14ac:dyDescent="0.25">
      <c r="P18" s="64" t="s">
        <v>103</v>
      </c>
      <c r="Q18" s="226">
        <v>230</v>
      </c>
      <c r="R18" s="356">
        <f t="shared" ref="R18:R21" si="3">($Q18/1000)*9.81</f>
        <v>2.2563000000000004</v>
      </c>
      <c r="S18" s="226">
        <v>70</v>
      </c>
      <c r="T18" s="357">
        <f t="shared" ref="T18:T21" si="4">($S18/1000)*9.81</f>
        <v>0.68670000000000009</v>
      </c>
      <c r="V18" s="159" t="s">
        <v>55</v>
      </c>
      <c r="W18" s="302"/>
      <c r="X18" s="303"/>
      <c r="Y18" s="303"/>
      <c r="Z18" s="303"/>
      <c r="AA18" s="303"/>
      <c r="AB18" s="303"/>
      <c r="AC18" s="303"/>
      <c r="AD18" s="303"/>
      <c r="AE18" s="303"/>
      <c r="AF18" s="304"/>
    </row>
    <row r="19" spans="1:32" x14ac:dyDescent="0.25">
      <c r="P19" s="64" t="s">
        <v>107</v>
      </c>
      <c r="Q19" s="226">
        <v>260</v>
      </c>
      <c r="R19" s="356">
        <f t="shared" si="3"/>
        <v>2.5506000000000002</v>
      </c>
      <c r="S19" s="226">
        <v>100</v>
      </c>
      <c r="T19" s="357">
        <f t="shared" si="4"/>
        <v>0.98100000000000009</v>
      </c>
    </row>
    <row r="20" spans="1:32" x14ac:dyDescent="0.25">
      <c r="P20" s="64" t="s">
        <v>110</v>
      </c>
      <c r="Q20" s="226">
        <v>260</v>
      </c>
      <c r="R20" s="356">
        <f t="shared" si="3"/>
        <v>2.5506000000000002</v>
      </c>
      <c r="S20" s="226">
        <v>100</v>
      </c>
      <c r="T20" s="357">
        <f t="shared" si="4"/>
        <v>0.98100000000000009</v>
      </c>
    </row>
    <row r="21" spans="1:32" ht="15.75" thickBot="1" x14ac:dyDescent="0.3">
      <c r="P21" s="65" t="s">
        <v>115</v>
      </c>
      <c r="Q21" s="229">
        <v>290</v>
      </c>
      <c r="R21" s="356">
        <f t="shared" si="3"/>
        <v>2.8449</v>
      </c>
      <c r="S21" s="229">
        <v>130</v>
      </c>
      <c r="T21" s="357">
        <f t="shared" si="4"/>
        <v>1.2753000000000001</v>
      </c>
    </row>
    <row r="22" spans="1:32" ht="16.5" thickTop="1" thickBot="1" x14ac:dyDescent="0.3"/>
    <row r="23" spans="1:32" ht="15.75" thickTop="1" x14ac:dyDescent="0.25">
      <c r="P23" s="296" t="s">
        <v>119</v>
      </c>
      <c r="Q23" s="297"/>
      <c r="R23" s="297"/>
      <c r="S23" s="297"/>
      <c r="T23" s="298"/>
    </row>
    <row r="24" spans="1:32" ht="15.75" thickBot="1" x14ac:dyDescent="0.3">
      <c r="P24" s="283" t="s">
        <v>84</v>
      </c>
      <c r="Q24" s="284"/>
      <c r="R24" s="284"/>
      <c r="S24" s="284"/>
      <c r="T24" s="285"/>
    </row>
    <row r="25" spans="1:32" ht="16.5" thickTop="1" thickBot="1" x14ac:dyDescent="0.3">
      <c r="P25" s="66" t="s">
        <v>89</v>
      </c>
      <c r="Q25" s="67" t="s">
        <v>90</v>
      </c>
      <c r="R25" s="67" t="s">
        <v>91</v>
      </c>
      <c r="S25" s="67" t="s">
        <v>92</v>
      </c>
      <c r="T25" s="68" t="s">
        <v>93</v>
      </c>
    </row>
    <row r="26" spans="1:32" ht="15.75" thickTop="1" x14ac:dyDescent="0.25">
      <c r="P26" s="23">
        <v>0</v>
      </c>
      <c r="Q26" s="223">
        <v>210</v>
      </c>
      <c r="R26" s="356">
        <f>($Q26/1000)*9.81</f>
        <v>2.0600999999999998</v>
      </c>
      <c r="S26" s="223">
        <v>50</v>
      </c>
      <c r="T26" s="357">
        <f>($S26/1000)*9.81</f>
        <v>0.49050000000000005</v>
      </c>
    </row>
    <row r="27" spans="1:32" x14ac:dyDescent="0.25">
      <c r="P27" s="24" t="s">
        <v>103</v>
      </c>
      <c r="Q27" s="226">
        <v>230</v>
      </c>
      <c r="R27" s="356">
        <f t="shared" ref="R27:R30" si="5">($Q27/1000)*9.81</f>
        <v>2.2563000000000004</v>
      </c>
      <c r="S27" s="226">
        <v>70</v>
      </c>
      <c r="T27" s="357">
        <f t="shared" ref="T27:T30" si="6">($S27/1000)*9.81</f>
        <v>0.68670000000000009</v>
      </c>
    </row>
    <row r="28" spans="1:32" x14ac:dyDescent="0.25">
      <c r="P28" s="24" t="s">
        <v>107</v>
      </c>
      <c r="Q28" s="226">
        <v>240</v>
      </c>
      <c r="R28" s="356">
        <f t="shared" si="5"/>
        <v>2.3544</v>
      </c>
      <c r="S28" s="226">
        <v>80</v>
      </c>
      <c r="T28" s="357">
        <f t="shared" si="6"/>
        <v>0.78480000000000005</v>
      </c>
    </row>
    <row r="29" spans="1:32" x14ac:dyDescent="0.25">
      <c r="P29" s="24" t="s">
        <v>110</v>
      </c>
      <c r="Q29" s="226">
        <v>260</v>
      </c>
      <c r="R29" s="356">
        <f t="shared" si="5"/>
        <v>2.5506000000000002</v>
      </c>
      <c r="S29" s="226">
        <v>100</v>
      </c>
      <c r="T29" s="357">
        <f t="shared" si="6"/>
        <v>0.98100000000000009</v>
      </c>
    </row>
    <row r="30" spans="1:32" ht="15.75" thickBot="1" x14ac:dyDescent="0.3">
      <c r="P30" s="25" t="s">
        <v>115</v>
      </c>
      <c r="Q30" s="229">
        <v>280</v>
      </c>
      <c r="R30" s="356">
        <f t="shared" si="5"/>
        <v>2.7468000000000004</v>
      </c>
      <c r="S30" s="229">
        <v>120</v>
      </c>
      <c r="T30" s="357">
        <f t="shared" si="6"/>
        <v>1.1772</v>
      </c>
    </row>
    <row r="31" spans="1:32" ht="15.75" thickTop="1" x14ac:dyDescent="0.25"/>
    <row r="33" spans="16:20" x14ac:dyDescent="0.25">
      <c r="P33" s="56" t="s">
        <v>120</v>
      </c>
    </row>
    <row r="35" spans="16:20" x14ac:dyDescent="0.25">
      <c r="P35" s="1" t="s">
        <v>121</v>
      </c>
    </row>
    <row r="36" spans="16:20" ht="15.75" thickBot="1" x14ac:dyDescent="0.3"/>
    <row r="37" spans="16:20" ht="15.75" thickTop="1" x14ac:dyDescent="0.25">
      <c r="P37" s="311" t="s">
        <v>122</v>
      </c>
      <c r="Q37" s="312"/>
      <c r="R37" s="312"/>
      <c r="S37" s="312"/>
      <c r="T37" s="313"/>
    </row>
    <row r="38" spans="16:20" ht="15.75" thickBot="1" x14ac:dyDescent="0.3">
      <c r="P38" s="314" t="s">
        <v>84</v>
      </c>
      <c r="Q38" s="315"/>
      <c r="R38" s="315"/>
      <c r="S38" s="315"/>
      <c r="T38" s="316"/>
    </row>
    <row r="39" spans="16:20" ht="16.5" thickTop="1" thickBot="1" x14ac:dyDescent="0.3">
      <c r="P39" s="57" t="s">
        <v>89</v>
      </c>
      <c r="Q39" s="58" t="s">
        <v>90</v>
      </c>
      <c r="R39" s="58" t="s">
        <v>91</v>
      </c>
      <c r="S39" s="58" t="s">
        <v>92</v>
      </c>
      <c r="T39" s="59" t="s">
        <v>93</v>
      </c>
    </row>
    <row r="40" spans="16:20" ht="15.75" thickTop="1" x14ac:dyDescent="0.25">
      <c r="P40" s="22">
        <v>0</v>
      </c>
      <c r="Q40" s="210">
        <v>300</v>
      </c>
      <c r="R40" s="358">
        <f>($Q40/1000)*9.81</f>
        <v>2.9430000000000001</v>
      </c>
      <c r="S40" s="234">
        <v>40</v>
      </c>
      <c r="T40" s="360">
        <f>($S40/1000)*9.81</f>
        <v>0.39240000000000003</v>
      </c>
    </row>
    <row r="41" spans="16:20" x14ac:dyDescent="0.25">
      <c r="P41" s="15" t="s">
        <v>103</v>
      </c>
      <c r="Q41" s="210">
        <v>330</v>
      </c>
      <c r="R41" s="358">
        <f t="shared" ref="R41:R44" si="7">($Q41/1000)*9.81</f>
        <v>3.2373000000000003</v>
      </c>
      <c r="S41" s="210">
        <v>70</v>
      </c>
      <c r="T41" s="360">
        <f t="shared" ref="T41:T44" si="8">($S41/1000)*9.81</f>
        <v>0.68670000000000009</v>
      </c>
    </row>
    <row r="42" spans="16:20" x14ac:dyDescent="0.25">
      <c r="P42" s="15" t="s">
        <v>107</v>
      </c>
      <c r="Q42" s="210">
        <v>330</v>
      </c>
      <c r="R42" s="358">
        <f t="shared" si="7"/>
        <v>3.2373000000000003</v>
      </c>
      <c r="S42" s="210">
        <v>70</v>
      </c>
      <c r="T42" s="360">
        <f t="shared" si="8"/>
        <v>0.68670000000000009</v>
      </c>
    </row>
    <row r="43" spans="16:20" x14ac:dyDescent="0.25">
      <c r="P43" s="15" t="s">
        <v>110</v>
      </c>
      <c r="Q43" s="210">
        <v>340</v>
      </c>
      <c r="R43" s="358">
        <f t="shared" si="7"/>
        <v>3.3354000000000004</v>
      </c>
      <c r="S43" s="210">
        <v>80</v>
      </c>
      <c r="T43" s="360">
        <f t="shared" si="8"/>
        <v>0.78480000000000005</v>
      </c>
    </row>
    <row r="44" spans="16:20" ht="15.75" thickBot="1" x14ac:dyDescent="0.3">
      <c r="P44" s="19" t="s">
        <v>115</v>
      </c>
      <c r="Q44" s="218">
        <v>350</v>
      </c>
      <c r="R44" s="358">
        <f t="shared" si="7"/>
        <v>3.4335</v>
      </c>
      <c r="S44" s="218">
        <v>90</v>
      </c>
      <c r="T44" s="360">
        <f t="shared" si="8"/>
        <v>0.88290000000000002</v>
      </c>
    </row>
    <row r="45" spans="16:20" ht="16.5" thickTop="1" thickBot="1" x14ac:dyDescent="0.3"/>
    <row r="46" spans="16:20" ht="15.75" thickTop="1" x14ac:dyDescent="0.25">
      <c r="P46" s="317" t="s">
        <v>123</v>
      </c>
      <c r="Q46" s="318"/>
      <c r="R46" s="318"/>
      <c r="S46" s="318"/>
      <c r="T46" s="319"/>
    </row>
    <row r="47" spans="16:20" ht="15.75" thickBot="1" x14ac:dyDescent="0.3">
      <c r="P47" s="320" t="s">
        <v>84</v>
      </c>
      <c r="Q47" s="321"/>
      <c r="R47" s="321"/>
      <c r="S47" s="321"/>
      <c r="T47" s="322"/>
    </row>
    <row r="48" spans="16:20" ht="16.5" thickTop="1" thickBot="1" x14ac:dyDescent="0.3">
      <c r="P48" s="60" t="s">
        <v>89</v>
      </c>
      <c r="Q48" s="61" t="s">
        <v>90</v>
      </c>
      <c r="R48" s="61" t="s">
        <v>91</v>
      </c>
      <c r="S48" s="61" t="s">
        <v>92</v>
      </c>
      <c r="T48" s="62" t="s">
        <v>93</v>
      </c>
    </row>
    <row r="49" spans="16:20" ht="15.75" thickTop="1" x14ac:dyDescent="0.25">
      <c r="P49" s="63">
        <v>0</v>
      </c>
      <c r="Q49" s="234">
        <v>200</v>
      </c>
      <c r="R49" s="358">
        <f>($Q49/1000)*9.81</f>
        <v>1.9620000000000002</v>
      </c>
      <c r="S49" s="234">
        <v>40</v>
      </c>
      <c r="T49" s="360">
        <f>($S49/1000)*9.81</f>
        <v>0.39240000000000003</v>
      </c>
    </row>
    <row r="50" spans="16:20" x14ac:dyDescent="0.25">
      <c r="P50" s="64" t="s">
        <v>103</v>
      </c>
      <c r="Q50" s="210">
        <v>220</v>
      </c>
      <c r="R50" s="358">
        <f t="shared" ref="R50:R53" si="9">($Q50/1000)*9.81</f>
        <v>2.1582000000000003</v>
      </c>
      <c r="S50" s="210">
        <v>60</v>
      </c>
      <c r="T50" s="360">
        <f t="shared" ref="T50:T53" si="10">($S50/1000)*9.81</f>
        <v>0.58860000000000001</v>
      </c>
    </row>
    <row r="51" spans="16:20" x14ac:dyDescent="0.25">
      <c r="P51" s="64" t="s">
        <v>107</v>
      </c>
      <c r="Q51" s="210">
        <v>250</v>
      </c>
      <c r="R51" s="358">
        <f t="shared" si="9"/>
        <v>2.4525000000000001</v>
      </c>
      <c r="S51" s="210">
        <v>90</v>
      </c>
      <c r="T51" s="360">
        <f t="shared" si="10"/>
        <v>0.88290000000000002</v>
      </c>
    </row>
    <row r="52" spans="16:20" x14ac:dyDescent="0.25">
      <c r="P52" s="64" t="s">
        <v>110</v>
      </c>
      <c r="Q52" s="210">
        <v>270</v>
      </c>
      <c r="R52" s="358">
        <f t="shared" si="9"/>
        <v>2.6487000000000003</v>
      </c>
      <c r="S52" s="210">
        <v>110</v>
      </c>
      <c r="T52" s="360">
        <f t="shared" si="10"/>
        <v>1.0791000000000002</v>
      </c>
    </row>
    <row r="53" spans="16:20" ht="15.75" thickBot="1" x14ac:dyDescent="0.3">
      <c r="P53" s="65" t="s">
        <v>115</v>
      </c>
      <c r="Q53" s="218">
        <v>330</v>
      </c>
      <c r="R53" s="358">
        <f t="shared" si="9"/>
        <v>3.2373000000000003</v>
      </c>
      <c r="S53" s="218">
        <v>170</v>
      </c>
      <c r="T53" s="360">
        <f t="shared" si="10"/>
        <v>1.6677000000000002</v>
      </c>
    </row>
    <row r="54" spans="16:20" ht="16.5" thickTop="1" thickBot="1" x14ac:dyDescent="0.3"/>
    <row r="55" spans="16:20" ht="15.75" thickTop="1" x14ac:dyDescent="0.25">
      <c r="P55" s="296" t="s">
        <v>124</v>
      </c>
      <c r="Q55" s="297"/>
      <c r="R55" s="297"/>
      <c r="S55" s="297"/>
      <c r="T55" s="298"/>
    </row>
    <row r="56" spans="16:20" ht="15.75" thickBot="1" x14ac:dyDescent="0.3">
      <c r="P56" s="283" t="s">
        <v>84</v>
      </c>
      <c r="Q56" s="284"/>
      <c r="R56" s="284"/>
      <c r="S56" s="284"/>
      <c r="T56" s="285"/>
    </row>
    <row r="57" spans="16:20" ht="16.5" thickTop="1" thickBot="1" x14ac:dyDescent="0.3">
      <c r="P57" s="66" t="s">
        <v>89</v>
      </c>
      <c r="Q57" s="67" t="s">
        <v>90</v>
      </c>
      <c r="R57" s="67" t="s">
        <v>91</v>
      </c>
      <c r="S57" s="67" t="s">
        <v>92</v>
      </c>
      <c r="T57" s="68" t="s">
        <v>93</v>
      </c>
    </row>
    <row r="58" spans="16:20" ht="15.75" thickTop="1" x14ac:dyDescent="0.25">
      <c r="P58" s="23">
        <v>0</v>
      </c>
      <c r="Q58" s="234">
        <v>210</v>
      </c>
      <c r="R58" s="359">
        <f>($Q58/1000)*9.81</f>
        <v>2.0600999999999998</v>
      </c>
      <c r="S58" s="234">
        <v>40</v>
      </c>
      <c r="T58" s="360">
        <f>($S58/1000)*9.81</f>
        <v>0.39240000000000003</v>
      </c>
    </row>
    <row r="59" spans="16:20" x14ac:dyDescent="0.25">
      <c r="P59" s="24" t="s">
        <v>103</v>
      </c>
      <c r="Q59" s="210">
        <v>240</v>
      </c>
      <c r="R59" s="359">
        <f t="shared" ref="R59:R62" si="11">($Q59/1000)*9.81</f>
        <v>2.3544</v>
      </c>
      <c r="S59" s="210">
        <v>70</v>
      </c>
      <c r="T59" s="360">
        <f t="shared" ref="T59:T62" si="12">($S59/1000)*9.81</f>
        <v>0.68670000000000009</v>
      </c>
    </row>
    <row r="60" spans="16:20" x14ac:dyDescent="0.25">
      <c r="P60" s="24" t="s">
        <v>107</v>
      </c>
      <c r="Q60" s="210">
        <v>240</v>
      </c>
      <c r="R60" s="359">
        <f t="shared" si="11"/>
        <v>2.3544</v>
      </c>
      <c r="S60" s="210">
        <v>70</v>
      </c>
      <c r="T60" s="360">
        <f t="shared" si="12"/>
        <v>0.68670000000000009</v>
      </c>
    </row>
    <row r="61" spans="16:20" x14ac:dyDescent="0.25">
      <c r="P61" s="24" t="s">
        <v>110</v>
      </c>
      <c r="Q61" s="210">
        <v>260</v>
      </c>
      <c r="R61" s="359">
        <f t="shared" si="11"/>
        <v>2.5506000000000002</v>
      </c>
      <c r="S61" s="210">
        <v>90</v>
      </c>
      <c r="T61" s="360">
        <f t="shared" si="12"/>
        <v>0.88290000000000002</v>
      </c>
    </row>
    <row r="62" spans="16:20" ht="15.75" thickBot="1" x14ac:dyDescent="0.3">
      <c r="P62" s="25" t="s">
        <v>115</v>
      </c>
      <c r="Q62" s="218">
        <v>310</v>
      </c>
      <c r="R62" s="359">
        <f t="shared" si="11"/>
        <v>3.0411000000000001</v>
      </c>
      <c r="S62" s="218">
        <v>140</v>
      </c>
      <c r="T62" s="360">
        <f t="shared" si="12"/>
        <v>1.3734000000000002</v>
      </c>
    </row>
    <row r="63" spans="16:20" ht="15.75" thickTop="1" x14ac:dyDescent="0.25"/>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abSelected="1" zoomScale="55" zoomScaleNormal="55" workbookViewId="0">
      <selection activeCell="BB19" sqref="BB19"/>
    </sheetView>
  </sheetViews>
  <sheetFormatPr defaultRowHeight="15" x14ac:dyDescent="0.25"/>
  <cols>
    <col min="28" max="28" width="11.5703125" bestFit="1" customWidth="1"/>
  </cols>
  <sheetData>
    <row r="1" spans="1:47" x14ac:dyDescent="0.25">
      <c r="A1" s="1" t="s">
        <v>189</v>
      </c>
    </row>
    <row r="2" spans="1:47" x14ac:dyDescent="0.25">
      <c r="A2" s="1"/>
    </row>
    <row r="3" spans="1:47" x14ac:dyDescent="0.25">
      <c r="A3" s="1" t="s">
        <v>190</v>
      </c>
      <c r="K3" s="1" t="s">
        <v>191</v>
      </c>
      <c r="P3" s="1" t="s">
        <v>192</v>
      </c>
    </row>
    <row r="4" spans="1:47" ht="15.75" thickBot="1" x14ac:dyDescent="0.3">
      <c r="K4" s="1" t="s">
        <v>193</v>
      </c>
      <c r="AJ4" t="s">
        <v>35</v>
      </c>
    </row>
    <row r="5" spans="1:47" ht="15.75" thickBot="1" x14ac:dyDescent="0.3">
      <c r="A5" s="164" t="s">
        <v>194</v>
      </c>
      <c r="B5" s="165" t="s">
        <v>195</v>
      </c>
      <c r="C5" s="165" t="s">
        <v>196</v>
      </c>
      <c r="D5" s="166" t="s">
        <v>197</v>
      </c>
      <c r="F5" s="171" t="s">
        <v>194</v>
      </c>
      <c r="G5" s="172" t="s">
        <v>195</v>
      </c>
      <c r="H5" s="172" t="s">
        <v>196</v>
      </c>
      <c r="I5" s="173" t="s">
        <v>197</v>
      </c>
      <c r="K5" s="178" t="s">
        <v>194</v>
      </c>
      <c r="L5" s="179" t="s">
        <v>195</v>
      </c>
      <c r="M5" s="179" t="s">
        <v>196</v>
      </c>
      <c r="N5" s="180" t="s">
        <v>197</v>
      </c>
      <c r="P5" s="277" t="s">
        <v>211</v>
      </c>
      <c r="Q5" s="278"/>
      <c r="R5" s="278"/>
      <c r="S5" s="279"/>
      <c r="U5" s="277" t="s">
        <v>210</v>
      </c>
      <c r="V5" s="278"/>
      <c r="W5" s="278"/>
      <c r="X5" s="279"/>
      <c r="Z5" s="277" t="s">
        <v>198</v>
      </c>
      <c r="AA5" s="278"/>
      <c r="AB5" s="278"/>
      <c r="AC5" s="279"/>
      <c r="AE5" s="277" t="s">
        <v>199</v>
      </c>
      <c r="AF5" s="278"/>
      <c r="AG5" s="278"/>
      <c r="AH5" s="279"/>
      <c r="AJ5" s="178">
        <v>1</v>
      </c>
      <c r="AK5" s="342" t="s">
        <v>200</v>
      </c>
      <c r="AL5" s="306"/>
      <c r="AM5" s="306"/>
      <c r="AN5" s="306"/>
      <c r="AO5" s="306"/>
      <c r="AP5" s="306"/>
      <c r="AQ5" s="306"/>
      <c r="AR5" s="306"/>
      <c r="AS5" s="306"/>
      <c r="AT5" s="306"/>
      <c r="AU5" s="307"/>
    </row>
    <row r="6" spans="1:47" ht="15.75" thickBot="1" x14ac:dyDescent="0.3">
      <c r="A6" s="167" t="s">
        <v>57</v>
      </c>
      <c r="B6" s="168" t="s">
        <v>57</v>
      </c>
      <c r="C6" s="168"/>
      <c r="D6" s="169" t="s">
        <v>201</v>
      </c>
      <c r="F6" s="174" t="s">
        <v>57</v>
      </c>
      <c r="G6" s="175" t="s">
        <v>57</v>
      </c>
      <c r="H6" s="175"/>
      <c r="I6" s="176" t="s">
        <v>201</v>
      </c>
      <c r="K6" s="156" t="s">
        <v>57</v>
      </c>
      <c r="L6" s="181" t="s">
        <v>57</v>
      </c>
      <c r="M6" s="181"/>
      <c r="N6" s="182" t="s">
        <v>201</v>
      </c>
      <c r="P6" s="147" t="s">
        <v>194</v>
      </c>
      <c r="Q6" s="148" t="s">
        <v>195</v>
      </c>
      <c r="R6" s="148" t="s">
        <v>196</v>
      </c>
      <c r="S6" s="149" t="s">
        <v>197</v>
      </c>
      <c r="U6" s="147" t="s">
        <v>194</v>
      </c>
      <c r="V6" s="148" t="s">
        <v>195</v>
      </c>
      <c r="W6" s="148" t="s">
        <v>196</v>
      </c>
      <c r="X6" s="149" t="s">
        <v>197</v>
      </c>
      <c r="Z6" s="147" t="s">
        <v>194</v>
      </c>
      <c r="AA6" s="148" t="s">
        <v>195</v>
      </c>
      <c r="AB6" s="148" t="s">
        <v>196</v>
      </c>
      <c r="AC6" s="149" t="s">
        <v>197</v>
      </c>
      <c r="AE6" s="147" t="s">
        <v>194</v>
      </c>
      <c r="AF6" s="148" t="s">
        <v>195</v>
      </c>
      <c r="AG6" s="148" t="s">
        <v>196</v>
      </c>
      <c r="AH6" s="149" t="s">
        <v>197</v>
      </c>
      <c r="AJ6" s="155" t="s">
        <v>55</v>
      </c>
      <c r="AK6" s="343" t="s">
        <v>208</v>
      </c>
      <c r="AL6" s="344"/>
      <c r="AM6" s="344"/>
      <c r="AN6" s="344"/>
      <c r="AO6" s="344"/>
      <c r="AP6" s="344"/>
      <c r="AQ6" s="344"/>
      <c r="AR6" s="344"/>
      <c r="AS6" s="344"/>
      <c r="AT6" s="344"/>
      <c r="AU6" s="345"/>
    </row>
    <row r="7" spans="1:47" ht="15.75" thickBot="1" x14ac:dyDescent="0.3">
      <c r="A7" s="164">
        <v>50</v>
      </c>
      <c r="B7" s="252">
        <v>30</v>
      </c>
      <c r="C7" s="252">
        <v>1.67</v>
      </c>
      <c r="D7" s="350">
        <f>C7/D$17*100</f>
        <v>55.666666666666664</v>
      </c>
      <c r="F7" s="171">
        <v>50</v>
      </c>
      <c r="G7" s="252">
        <v>20</v>
      </c>
      <c r="H7" s="351">
        <f>F7/G7</f>
        <v>2.5</v>
      </c>
      <c r="I7" s="350">
        <f>H7/I$17*100</f>
        <v>20.833333333333336</v>
      </c>
      <c r="K7" s="178">
        <v>50</v>
      </c>
      <c r="L7" s="252">
        <v>70</v>
      </c>
      <c r="M7" s="252">
        <v>0.71</v>
      </c>
      <c r="N7" s="350">
        <f>M7/50.3*100</f>
        <v>1.411530815109344</v>
      </c>
      <c r="P7" s="151" t="s">
        <v>57</v>
      </c>
      <c r="Q7" s="152" t="s">
        <v>57</v>
      </c>
      <c r="R7" s="152"/>
      <c r="S7" s="153" t="s">
        <v>201</v>
      </c>
      <c r="U7" s="151" t="s">
        <v>57</v>
      </c>
      <c r="V7" s="152" t="s">
        <v>57</v>
      </c>
      <c r="W7" s="152"/>
      <c r="X7" s="153" t="s">
        <v>201</v>
      </c>
      <c r="Z7" s="151" t="s">
        <v>57</v>
      </c>
      <c r="AA7" s="152" t="s">
        <v>57</v>
      </c>
      <c r="AB7" s="152"/>
      <c r="AC7" s="153" t="s">
        <v>201</v>
      </c>
      <c r="AE7" s="151" t="s">
        <v>57</v>
      </c>
      <c r="AF7" s="152" t="s">
        <v>57</v>
      </c>
      <c r="AG7" s="152"/>
      <c r="AH7" s="153" t="s">
        <v>201</v>
      </c>
      <c r="AJ7" s="155">
        <v>2</v>
      </c>
      <c r="AK7" s="346" t="s">
        <v>202</v>
      </c>
      <c r="AL7" s="309"/>
      <c r="AM7" s="309"/>
      <c r="AN7" s="309"/>
      <c r="AO7" s="309"/>
      <c r="AP7" s="309"/>
      <c r="AQ7" s="309"/>
      <c r="AR7" s="309"/>
      <c r="AS7" s="309"/>
      <c r="AT7" s="309"/>
      <c r="AU7" s="310"/>
    </row>
    <row r="8" spans="1:47" ht="15.75" thickBot="1" x14ac:dyDescent="0.3">
      <c r="A8" s="170">
        <v>100</v>
      </c>
      <c r="B8" s="210">
        <v>75</v>
      </c>
      <c r="C8" s="210">
        <v>1.33</v>
      </c>
      <c r="D8" s="350">
        <f t="shared" ref="D8:D16" si="0">C8/D$17*100</f>
        <v>44.333333333333336</v>
      </c>
      <c r="F8" s="177">
        <v>100</v>
      </c>
      <c r="G8" s="210">
        <v>30</v>
      </c>
      <c r="H8" s="351">
        <f t="shared" ref="H8:H16" si="1">F8/G8</f>
        <v>3.3333333333333335</v>
      </c>
      <c r="I8" s="350">
        <f t="shared" ref="I8:I16" si="2">H8/I$17*100</f>
        <v>27.777777777777779</v>
      </c>
      <c r="K8" s="155">
        <v>100</v>
      </c>
      <c r="L8" s="210">
        <v>90</v>
      </c>
      <c r="M8" s="210">
        <v>1.1100000000000001</v>
      </c>
      <c r="N8" s="350">
        <f t="shared" ref="N8:N16" si="3">M8/50.3*100</f>
        <v>2.2067594433399607</v>
      </c>
      <c r="P8" s="147">
        <v>50</v>
      </c>
      <c r="Q8" s="252">
        <v>70</v>
      </c>
      <c r="R8" s="351">
        <f>P8/Q8</f>
        <v>0.7142857142857143</v>
      </c>
      <c r="S8" s="350">
        <f>(R8/1)*100</f>
        <v>71.428571428571431</v>
      </c>
      <c r="U8" s="147">
        <v>50</v>
      </c>
      <c r="V8" s="252">
        <v>60</v>
      </c>
      <c r="W8" s="351">
        <f>U8/V8</f>
        <v>0.83333333333333337</v>
      </c>
      <c r="X8" s="350">
        <f>(W8/1)*100</f>
        <v>83.333333333333343</v>
      </c>
      <c r="Z8" s="147">
        <v>50</v>
      </c>
      <c r="AA8" s="252">
        <v>70</v>
      </c>
      <c r="AB8" s="351">
        <f>Z8/AA8</f>
        <v>0.7142857142857143</v>
      </c>
      <c r="AC8" s="350">
        <f>AB8/1*100</f>
        <v>71.428571428571431</v>
      </c>
      <c r="AE8" s="147">
        <v>50</v>
      </c>
      <c r="AF8" s="252">
        <v>58</v>
      </c>
      <c r="AG8" s="351">
        <f>AE8/AF8</f>
        <v>0.86206896551724133</v>
      </c>
      <c r="AH8" s="350">
        <f>(AG8/1)*100</f>
        <v>86.206896551724128</v>
      </c>
      <c r="AJ8" s="155" t="s">
        <v>55</v>
      </c>
      <c r="AK8" s="343" t="s">
        <v>215</v>
      </c>
      <c r="AL8" s="344"/>
      <c r="AM8" s="344"/>
      <c r="AN8" s="344"/>
      <c r="AO8" s="344"/>
      <c r="AP8" s="344"/>
      <c r="AQ8" s="344"/>
      <c r="AR8" s="344"/>
      <c r="AS8" s="344"/>
      <c r="AT8" s="344"/>
      <c r="AU8" s="345"/>
    </row>
    <row r="9" spans="1:47" ht="15.75" thickBot="1" x14ac:dyDescent="0.3">
      <c r="A9" s="170">
        <v>150</v>
      </c>
      <c r="B9" s="210">
        <v>82</v>
      </c>
      <c r="C9" s="210">
        <v>1.83</v>
      </c>
      <c r="D9" s="350">
        <f t="shared" si="0"/>
        <v>61</v>
      </c>
      <c r="F9" s="177">
        <v>150</v>
      </c>
      <c r="G9" s="210">
        <v>40</v>
      </c>
      <c r="H9" s="351">
        <f t="shared" si="1"/>
        <v>3.75</v>
      </c>
      <c r="I9" s="350">
        <f t="shared" si="2"/>
        <v>31.25</v>
      </c>
      <c r="K9" s="155">
        <v>150</v>
      </c>
      <c r="L9" s="210">
        <v>100</v>
      </c>
      <c r="M9" s="210">
        <v>1.5</v>
      </c>
      <c r="N9" s="350">
        <f t="shared" si="3"/>
        <v>2.9821073558648115</v>
      </c>
      <c r="P9" s="150">
        <v>100</v>
      </c>
      <c r="Q9" s="210">
        <v>120</v>
      </c>
      <c r="R9" s="351">
        <f t="shared" ref="R9:R17" si="4">P9/Q9</f>
        <v>0.83333333333333337</v>
      </c>
      <c r="S9" s="350">
        <f t="shared" ref="S9:S17" si="5">(R9/1)*100</f>
        <v>83.333333333333343</v>
      </c>
      <c r="U9" s="150">
        <v>100</v>
      </c>
      <c r="V9" s="210">
        <v>110</v>
      </c>
      <c r="W9" s="351">
        <f t="shared" ref="W9:W17" si="6">U9/V9</f>
        <v>0.90909090909090906</v>
      </c>
      <c r="X9" s="350">
        <f t="shared" ref="X9:X17" si="7">(W9/1)*100</f>
        <v>90.909090909090907</v>
      </c>
      <c r="Z9" s="150">
        <v>100</v>
      </c>
      <c r="AA9" s="210">
        <v>120</v>
      </c>
      <c r="AB9" s="351">
        <f t="shared" ref="AB9:AB17" si="8">Z9/AA9</f>
        <v>0.83333333333333337</v>
      </c>
      <c r="AC9" s="350">
        <f t="shared" ref="AC9:AC17" si="9">AB9/1*100</f>
        <v>83.333333333333343</v>
      </c>
      <c r="AE9" s="150">
        <v>100</v>
      </c>
      <c r="AF9" s="210">
        <v>110</v>
      </c>
      <c r="AG9" s="351">
        <f t="shared" ref="AG9:AG17" si="10">AE9/AF9</f>
        <v>0.90909090909090906</v>
      </c>
      <c r="AH9" s="350">
        <f t="shared" ref="AH9:AH17" si="11">(AG9/1)*100</f>
        <v>90.909090909090907</v>
      </c>
      <c r="AJ9" s="155">
        <v>3</v>
      </c>
      <c r="AK9" s="346" t="s">
        <v>203</v>
      </c>
      <c r="AL9" s="309"/>
      <c r="AM9" s="309"/>
      <c r="AN9" s="309"/>
      <c r="AO9" s="309"/>
      <c r="AP9" s="309"/>
      <c r="AQ9" s="309"/>
      <c r="AR9" s="309"/>
      <c r="AS9" s="309"/>
      <c r="AT9" s="309"/>
      <c r="AU9" s="310"/>
    </row>
    <row r="10" spans="1:47" ht="15.75" thickBot="1" x14ac:dyDescent="0.3">
      <c r="A10" s="170">
        <v>200</v>
      </c>
      <c r="B10" s="210">
        <v>120</v>
      </c>
      <c r="C10" s="210">
        <v>1.67</v>
      </c>
      <c r="D10" s="350">
        <f t="shared" si="0"/>
        <v>55.666666666666664</v>
      </c>
      <c r="F10" s="177">
        <v>200</v>
      </c>
      <c r="G10" s="210">
        <v>50</v>
      </c>
      <c r="H10" s="351">
        <f t="shared" si="1"/>
        <v>4</v>
      </c>
      <c r="I10" s="350">
        <f t="shared" si="2"/>
        <v>33.333333333333329</v>
      </c>
      <c r="K10" s="155">
        <v>200</v>
      </c>
      <c r="L10" s="210">
        <v>110</v>
      </c>
      <c r="M10" s="210">
        <v>1.82</v>
      </c>
      <c r="N10" s="350">
        <f t="shared" si="3"/>
        <v>3.6182902584493046</v>
      </c>
      <c r="P10" s="150">
        <v>150</v>
      </c>
      <c r="Q10" s="210">
        <v>180</v>
      </c>
      <c r="R10" s="351">
        <f t="shared" si="4"/>
        <v>0.83333333333333337</v>
      </c>
      <c r="S10" s="350">
        <f t="shared" si="5"/>
        <v>83.333333333333343</v>
      </c>
      <c r="U10" s="150">
        <v>150</v>
      </c>
      <c r="V10" s="210">
        <v>160</v>
      </c>
      <c r="W10" s="351">
        <f t="shared" si="6"/>
        <v>0.9375</v>
      </c>
      <c r="X10" s="350">
        <f t="shared" si="7"/>
        <v>93.75</v>
      </c>
      <c r="Z10" s="150">
        <v>150</v>
      </c>
      <c r="AA10" s="210">
        <v>180</v>
      </c>
      <c r="AB10" s="351">
        <f t="shared" si="8"/>
        <v>0.83333333333333337</v>
      </c>
      <c r="AC10" s="350">
        <f t="shared" si="9"/>
        <v>83.333333333333343</v>
      </c>
      <c r="AE10" s="150">
        <v>150</v>
      </c>
      <c r="AF10" s="210">
        <v>170</v>
      </c>
      <c r="AG10" s="351">
        <f t="shared" si="10"/>
        <v>0.88235294117647056</v>
      </c>
      <c r="AH10" s="350">
        <f t="shared" si="11"/>
        <v>88.235294117647058</v>
      </c>
      <c r="AJ10" s="156" t="s">
        <v>55</v>
      </c>
      <c r="AK10" s="347" t="s">
        <v>209</v>
      </c>
      <c r="AL10" s="348"/>
      <c r="AM10" s="348"/>
      <c r="AN10" s="348"/>
      <c r="AO10" s="348"/>
      <c r="AP10" s="348"/>
      <c r="AQ10" s="348"/>
      <c r="AR10" s="348"/>
      <c r="AS10" s="348"/>
      <c r="AT10" s="348"/>
      <c r="AU10" s="349"/>
    </row>
    <row r="11" spans="1:47" ht="15.75" thickBot="1" x14ac:dyDescent="0.3">
      <c r="A11" s="170">
        <v>250</v>
      </c>
      <c r="B11" s="210">
        <v>160</v>
      </c>
      <c r="C11" s="210">
        <v>1.56</v>
      </c>
      <c r="D11" s="350">
        <f t="shared" si="0"/>
        <v>52</v>
      </c>
      <c r="F11" s="177">
        <v>250</v>
      </c>
      <c r="G11" s="210">
        <v>60</v>
      </c>
      <c r="H11" s="351">
        <f t="shared" si="1"/>
        <v>4.166666666666667</v>
      </c>
      <c r="I11" s="350">
        <f t="shared" si="2"/>
        <v>34.722222222222229</v>
      </c>
      <c r="K11" s="155">
        <v>250</v>
      </c>
      <c r="L11" s="210">
        <v>130</v>
      </c>
      <c r="M11" s="210">
        <v>1.92</v>
      </c>
      <c r="N11" s="350">
        <f t="shared" si="3"/>
        <v>3.8170974155069586</v>
      </c>
      <c r="P11" s="150">
        <v>200</v>
      </c>
      <c r="Q11" s="210">
        <v>250</v>
      </c>
      <c r="R11" s="351">
        <f>P11/Q11</f>
        <v>0.8</v>
      </c>
      <c r="S11" s="350">
        <f t="shared" si="5"/>
        <v>80</v>
      </c>
      <c r="U11" s="150">
        <v>200</v>
      </c>
      <c r="V11" s="210">
        <v>210</v>
      </c>
      <c r="W11" s="351">
        <f t="shared" si="6"/>
        <v>0.95238095238095233</v>
      </c>
      <c r="X11" s="350">
        <f t="shared" si="7"/>
        <v>95.238095238095227</v>
      </c>
      <c r="Z11" s="150">
        <v>200</v>
      </c>
      <c r="AA11" s="210">
        <v>240</v>
      </c>
      <c r="AB11" s="351">
        <f t="shared" si="8"/>
        <v>0.83333333333333337</v>
      </c>
      <c r="AC11" s="350">
        <f t="shared" si="9"/>
        <v>83.333333333333343</v>
      </c>
      <c r="AE11" s="150">
        <v>200</v>
      </c>
      <c r="AF11" s="210">
        <v>220</v>
      </c>
      <c r="AG11" s="351">
        <f t="shared" si="10"/>
        <v>0.90909090909090906</v>
      </c>
      <c r="AH11" s="350">
        <f t="shared" si="11"/>
        <v>90.909090909090907</v>
      </c>
    </row>
    <row r="12" spans="1:47" ht="15.75" thickBot="1" x14ac:dyDescent="0.3">
      <c r="A12" s="170">
        <v>300</v>
      </c>
      <c r="B12" s="210">
        <v>200</v>
      </c>
      <c r="C12" s="210">
        <v>1.5</v>
      </c>
      <c r="D12" s="350">
        <f t="shared" si="0"/>
        <v>50</v>
      </c>
      <c r="F12" s="177">
        <v>300</v>
      </c>
      <c r="G12" s="210">
        <v>70</v>
      </c>
      <c r="H12" s="351">
        <f t="shared" si="1"/>
        <v>4.2857142857142856</v>
      </c>
      <c r="I12" s="350">
        <f t="shared" si="2"/>
        <v>35.714285714285715</v>
      </c>
      <c r="K12" s="155">
        <v>300</v>
      </c>
      <c r="L12" s="210">
        <v>140</v>
      </c>
      <c r="M12" s="210">
        <v>2.14</v>
      </c>
      <c r="N12" s="350">
        <f t="shared" si="3"/>
        <v>4.2544731610337978</v>
      </c>
      <c r="P12" s="150">
        <v>250</v>
      </c>
      <c r="Q12" s="210">
        <v>290</v>
      </c>
      <c r="R12" s="351">
        <f>P12/Q12</f>
        <v>0.86206896551724133</v>
      </c>
      <c r="S12" s="350">
        <f t="shared" si="5"/>
        <v>86.206896551724128</v>
      </c>
      <c r="U12" s="150">
        <v>250</v>
      </c>
      <c r="V12" s="210">
        <v>260</v>
      </c>
      <c r="W12" s="351">
        <f t="shared" si="6"/>
        <v>0.96153846153846156</v>
      </c>
      <c r="X12" s="350">
        <f t="shared" si="7"/>
        <v>96.15384615384616</v>
      </c>
      <c r="Z12" s="150">
        <v>250</v>
      </c>
      <c r="AA12" s="210">
        <v>290</v>
      </c>
      <c r="AB12" s="351">
        <f t="shared" si="8"/>
        <v>0.86206896551724133</v>
      </c>
      <c r="AC12" s="350">
        <f t="shared" si="9"/>
        <v>86.206896551724128</v>
      </c>
      <c r="AE12" s="150">
        <v>250</v>
      </c>
      <c r="AF12" s="210">
        <v>280</v>
      </c>
      <c r="AG12" s="351">
        <f t="shared" si="10"/>
        <v>0.8928571428571429</v>
      </c>
      <c r="AH12" s="350">
        <f t="shared" si="11"/>
        <v>89.285714285714292</v>
      </c>
    </row>
    <row r="13" spans="1:47" ht="15.75" thickBot="1" x14ac:dyDescent="0.3">
      <c r="A13" s="170">
        <v>350</v>
      </c>
      <c r="B13" s="210">
        <v>230</v>
      </c>
      <c r="C13" s="210">
        <v>1.52</v>
      </c>
      <c r="D13" s="350">
        <f t="shared" si="0"/>
        <v>50.666666666666671</v>
      </c>
      <c r="F13" s="177">
        <v>350</v>
      </c>
      <c r="G13" s="210">
        <v>80</v>
      </c>
      <c r="H13" s="351">
        <f t="shared" si="1"/>
        <v>4.375</v>
      </c>
      <c r="I13" s="350">
        <f t="shared" si="2"/>
        <v>36.458333333333329</v>
      </c>
      <c r="K13" s="155">
        <v>350</v>
      </c>
      <c r="L13" s="210">
        <v>150</v>
      </c>
      <c r="M13" s="210">
        <v>2.33</v>
      </c>
      <c r="N13" s="350">
        <f t="shared" si="3"/>
        <v>4.6322067594433403</v>
      </c>
      <c r="P13" s="150">
        <v>300</v>
      </c>
      <c r="Q13" s="210">
        <v>350</v>
      </c>
      <c r="R13" s="351">
        <f t="shared" si="4"/>
        <v>0.8571428571428571</v>
      </c>
      <c r="S13" s="350">
        <f t="shared" si="5"/>
        <v>85.714285714285708</v>
      </c>
      <c r="U13" s="150">
        <v>300</v>
      </c>
      <c r="V13" s="210">
        <v>310</v>
      </c>
      <c r="W13" s="351">
        <f t="shared" si="6"/>
        <v>0.967741935483871</v>
      </c>
      <c r="X13" s="350">
        <f t="shared" si="7"/>
        <v>96.774193548387103</v>
      </c>
      <c r="Z13" s="150">
        <v>300</v>
      </c>
      <c r="AA13" s="210">
        <v>350</v>
      </c>
      <c r="AB13" s="351">
        <f t="shared" si="8"/>
        <v>0.8571428571428571</v>
      </c>
      <c r="AC13" s="350">
        <f t="shared" si="9"/>
        <v>85.714285714285708</v>
      </c>
      <c r="AE13" s="150">
        <v>300</v>
      </c>
      <c r="AF13" s="210">
        <v>340</v>
      </c>
      <c r="AG13" s="351">
        <f t="shared" si="10"/>
        <v>0.88235294117647056</v>
      </c>
      <c r="AH13" s="350">
        <f t="shared" si="11"/>
        <v>88.235294117647058</v>
      </c>
    </row>
    <row r="14" spans="1:47" ht="15.75" thickBot="1" x14ac:dyDescent="0.3">
      <c r="A14" s="170">
        <v>400</v>
      </c>
      <c r="B14" s="210">
        <v>250</v>
      </c>
      <c r="C14" s="210">
        <v>1.6</v>
      </c>
      <c r="D14" s="350">
        <f t="shared" si="0"/>
        <v>53.333333333333336</v>
      </c>
      <c r="F14" s="177">
        <v>400</v>
      </c>
      <c r="G14" s="210">
        <v>100</v>
      </c>
      <c r="H14" s="351">
        <f t="shared" si="1"/>
        <v>4</v>
      </c>
      <c r="I14" s="350">
        <f t="shared" si="2"/>
        <v>33.333333333333329</v>
      </c>
      <c r="K14" s="155">
        <v>400</v>
      </c>
      <c r="L14" s="210">
        <v>160</v>
      </c>
      <c r="M14" s="210">
        <v>2.5</v>
      </c>
      <c r="N14" s="350">
        <f t="shared" si="3"/>
        <v>4.9701789264413518</v>
      </c>
      <c r="P14" s="150">
        <v>350</v>
      </c>
      <c r="Q14" s="210">
        <v>400</v>
      </c>
      <c r="R14" s="351">
        <f t="shared" si="4"/>
        <v>0.875</v>
      </c>
      <c r="S14" s="350">
        <f t="shared" si="5"/>
        <v>87.5</v>
      </c>
      <c r="U14" s="150">
        <v>350</v>
      </c>
      <c r="V14" s="210">
        <v>360</v>
      </c>
      <c r="W14" s="351">
        <f t="shared" si="6"/>
        <v>0.97222222222222221</v>
      </c>
      <c r="X14" s="350">
        <f t="shared" si="7"/>
        <v>97.222222222222214</v>
      </c>
      <c r="Z14" s="150">
        <v>350</v>
      </c>
      <c r="AA14" s="210">
        <v>400</v>
      </c>
      <c r="AB14" s="351">
        <f t="shared" si="8"/>
        <v>0.875</v>
      </c>
      <c r="AC14" s="350">
        <f t="shared" si="9"/>
        <v>87.5</v>
      </c>
      <c r="AE14" s="150">
        <v>350</v>
      </c>
      <c r="AF14" s="210">
        <v>390</v>
      </c>
      <c r="AG14" s="351">
        <f t="shared" si="10"/>
        <v>0.89743589743589747</v>
      </c>
      <c r="AH14" s="350">
        <f t="shared" si="11"/>
        <v>89.743589743589752</v>
      </c>
    </row>
    <row r="15" spans="1:47" ht="15.75" thickBot="1" x14ac:dyDescent="0.3">
      <c r="A15" s="170">
        <v>450</v>
      </c>
      <c r="B15" s="210">
        <v>280</v>
      </c>
      <c r="C15" s="210">
        <v>1.61</v>
      </c>
      <c r="D15" s="350">
        <f t="shared" si="0"/>
        <v>53.666666666666671</v>
      </c>
      <c r="F15" s="177">
        <v>450</v>
      </c>
      <c r="G15" s="210">
        <v>110</v>
      </c>
      <c r="H15" s="351">
        <f t="shared" si="1"/>
        <v>4.0909090909090908</v>
      </c>
      <c r="I15" s="350">
        <f t="shared" si="2"/>
        <v>34.090909090909086</v>
      </c>
      <c r="K15" s="155">
        <v>450</v>
      </c>
      <c r="L15" s="210">
        <v>170</v>
      </c>
      <c r="M15" s="210">
        <v>2.65</v>
      </c>
      <c r="N15" s="350">
        <f t="shared" si="3"/>
        <v>5.2683896620278325</v>
      </c>
      <c r="P15" s="150">
        <v>400</v>
      </c>
      <c r="Q15" s="210">
        <v>460</v>
      </c>
      <c r="R15" s="351">
        <f t="shared" si="4"/>
        <v>0.86956521739130432</v>
      </c>
      <c r="S15" s="350">
        <f t="shared" si="5"/>
        <v>86.956521739130437</v>
      </c>
      <c r="U15" s="150">
        <v>400</v>
      </c>
      <c r="V15" s="210">
        <v>410</v>
      </c>
      <c r="W15" s="351">
        <f t="shared" si="6"/>
        <v>0.97560975609756095</v>
      </c>
      <c r="X15" s="350">
        <f t="shared" si="7"/>
        <v>97.560975609756099</v>
      </c>
      <c r="Z15" s="150">
        <v>400</v>
      </c>
      <c r="AA15" s="210">
        <v>460</v>
      </c>
      <c r="AB15" s="351">
        <f t="shared" si="8"/>
        <v>0.86956521739130432</v>
      </c>
      <c r="AC15" s="350">
        <f t="shared" si="9"/>
        <v>86.956521739130437</v>
      </c>
      <c r="AE15" s="150">
        <v>400</v>
      </c>
      <c r="AF15" s="210">
        <v>440</v>
      </c>
      <c r="AG15" s="351">
        <f t="shared" si="10"/>
        <v>0.90909090909090906</v>
      </c>
      <c r="AH15" s="350">
        <f t="shared" si="11"/>
        <v>90.909090909090907</v>
      </c>
    </row>
    <row r="16" spans="1:47" ht="15.75" thickBot="1" x14ac:dyDescent="0.3">
      <c r="A16" s="167">
        <v>500</v>
      </c>
      <c r="B16" s="212">
        <v>300</v>
      </c>
      <c r="C16" s="212">
        <v>1.67</v>
      </c>
      <c r="D16" s="350">
        <f t="shared" si="0"/>
        <v>55.666666666666664</v>
      </c>
      <c r="F16" s="174">
        <v>500</v>
      </c>
      <c r="G16" s="212">
        <v>120</v>
      </c>
      <c r="H16" s="351">
        <f t="shared" si="1"/>
        <v>4.166666666666667</v>
      </c>
      <c r="I16" s="350">
        <f t="shared" si="2"/>
        <v>34.722222222222229</v>
      </c>
      <c r="K16" s="156">
        <v>500</v>
      </c>
      <c r="L16" s="212">
        <v>180</v>
      </c>
      <c r="M16" s="212">
        <v>2.78</v>
      </c>
      <c r="N16" s="350">
        <f t="shared" si="3"/>
        <v>5.5268389662027833</v>
      </c>
      <c r="P16" s="150">
        <v>450</v>
      </c>
      <c r="Q16" s="210">
        <v>520</v>
      </c>
      <c r="R16" s="351">
        <f t="shared" si="4"/>
        <v>0.86538461538461542</v>
      </c>
      <c r="S16" s="350">
        <f t="shared" si="5"/>
        <v>86.538461538461547</v>
      </c>
      <c r="U16" s="150">
        <v>450</v>
      </c>
      <c r="V16" s="210">
        <v>460</v>
      </c>
      <c r="W16" s="351">
        <f t="shared" si="6"/>
        <v>0.97826086956521741</v>
      </c>
      <c r="X16" s="350">
        <f t="shared" si="7"/>
        <v>97.826086956521735</v>
      </c>
      <c r="Z16" s="150">
        <v>450</v>
      </c>
      <c r="AA16" s="210">
        <v>520</v>
      </c>
      <c r="AB16" s="351">
        <f t="shared" si="8"/>
        <v>0.86538461538461542</v>
      </c>
      <c r="AC16" s="350">
        <f t="shared" si="9"/>
        <v>86.538461538461547</v>
      </c>
      <c r="AE16" s="150">
        <v>450</v>
      </c>
      <c r="AF16" s="210">
        <v>490</v>
      </c>
      <c r="AG16" s="351">
        <f t="shared" si="10"/>
        <v>0.91836734693877553</v>
      </c>
      <c r="AH16" s="350">
        <f t="shared" si="11"/>
        <v>91.83673469387756</v>
      </c>
    </row>
    <row r="17" spans="1:34" ht="15.75" thickBot="1" x14ac:dyDescent="0.3">
      <c r="A17" s="339" t="s">
        <v>204</v>
      </c>
      <c r="B17" s="340"/>
      <c r="C17" s="340"/>
      <c r="D17" s="253">
        <v>3</v>
      </c>
      <c r="F17" s="339" t="s">
        <v>205</v>
      </c>
      <c r="G17" s="340"/>
      <c r="H17" s="340"/>
      <c r="I17" s="253">
        <v>12</v>
      </c>
      <c r="K17" s="339" t="s">
        <v>207</v>
      </c>
      <c r="L17" s="340"/>
      <c r="M17" s="340"/>
      <c r="N17" s="341"/>
      <c r="P17" s="151">
        <v>500</v>
      </c>
      <c r="Q17" s="212">
        <v>580</v>
      </c>
      <c r="R17" s="351">
        <f t="shared" si="4"/>
        <v>0.86206896551724133</v>
      </c>
      <c r="S17" s="350">
        <f t="shared" si="5"/>
        <v>86.206896551724128</v>
      </c>
      <c r="U17" s="151">
        <v>500</v>
      </c>
      <c r="V17" s="212">
        <v>510</v>
      </c>
      <c r="W17" s="351">
        <f t="shared" si="6"/>
        <v>0.98039215686274506</v>
      </c>
      <c r="X17" s="350">
        <f t="shared" si="7"/>
        <v>98.039215686274503</v>
      </c>
      <c r="Z17" s="151">
        <v>500</v>
      </c>
      <c r="AA17" s="212">
        <v>570</v>
      </c>
      <c r="AB17" s="351">
        <f t="shared" si="8"/>
        <v>0.8771929824561403</v>
      </c>
      <c r="AC17" s="350">
        <f t="shared" si="9"/>
        <v>87.719298245614027</v>
      </c>
      <c r="AE17" s="151">
        <v>500</v>
      </c>
      <c r="AF17" s="212">
        <v>560</v>
      </c>
      <c r="AG17" s="351">
        <f t="shared" si="10"/>
        <v>0.8928571428571429</v>
      </c>
      <c r="AH17" s="350">
        <f t="shared" si="11"/>
        <v>89.285714285714292</v>
      </c>
    </row>
    <row r="18" spans="1:34" ht="15.75" thickBot="1" x14ac:dyDescent="0.3">
      <c r="P18" s="339" t="s">
        <v>206</v>
      </c>
      <c r="Q18" s="340"/>
      <c r="R18" s="340"/>
      <c r="S18" s="341"/>
      <c r="U18" s="339" t="s">
        <v>206</v>
      </c>
      <c r="V18" s="340"/>
      <c r="W18" s="340"/>
      <c r="X18" s="341"/>
      <c r="Z18" s="339" t="s">
        <v>206</v>
      </c>
      <c r="AA18" s="340"/>
      <c r="AB18" s="340"/>
      <c r="AC18" s="341"/>
      <c r="AE18" s="339" t="s">
        <v>206</v>
      </c>
      <c r="AF18" s="340"/>
      <c r="AG18" s="340"/>
      <c r="AH18" s="341"/>
    </row>
    <row r="19" spans="1:34" x14ac:dyDescent="0.25">
      <c r="A19" s="1" t="s">
        <v>174</v>
      </c>
      <c r="F19" s="1" t="s">
        <v>174</v>
      </c>
      <c r="K19" s="1" t="s">
        <v>174</v>
      </c>
    </row>
    <row r="20" spans="1:34" x14ac:dyDescent="0.25">
      <c r="A20" s="1" t="s">
        <v>175</v>
      </c>
      <c r="F20" s="1" t="s">
        <v>175</v>
      </c>
      <c r="K20" s="1" t="s">
        <v>175</v>
      </c>
      <c r="P20" s="1" t="s">
        <v>174</v>
      </c>
    </row>
    <row r="21" spans="1:34" x14ac:dyDescent="0.25">
      <c r="P21" s="1" t="s">
        <v>175</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opLeftCell="A25" zoomScaleNormal="100" workbookViewId="0">
      <selection activeCell="AK53" sqref="AK53"/>
    </sheetView>
  </sheetViews>
  <sheetFormatPr defaultRowHeight="15" x14ac:dyDescent="0.25"/>
  <cols>
    <col min="1" max="1" width="14.42578125" customWidth="1"/>
    <col min="2" max="2" width="9.85546875" bestFit="1" customWidth="1"/>
    <col min="3" max="3" width="10.28515625" customWidth="1"/>
    <col min="6" max="6" width="13.42578125" customWidth="1"/>
    <col min="7" max="7" width="15.5703125" bestFit="1" customWidth="1"/>
    <col min="8" max="8" width="9.85546875" bestFit="1" customWidth="1"/>
    <col min="11" max="11" width="13.42578125" customWidth="1"/>
    <col min="12" max="12" width="15.5703125" customWidth="1"/>
    <col min="13" max="13" width="10.140625" bestFit="1" customWidth="1"/>
    <col min="14" max="14" width="15.7109375" bestFit="1" customWidth="1"/>
    <col min="18" max="18" width="15.5703125" bestFit="1" customWidth="1"/>
    <col min="19" max="19" width="15.7109375" bestFit="1" customWidth="1"/>
    <col min="20" max="20" width="15.5703125" bestFit="1" customWidth="1"/>
    <col min="21" max="21" width="18" bestFit="1" customWidth="1"/>
    <col min="24" max="24" width="13.7109375" customWidth="1"/>
    <col min="25" max="25" width="11.28515625" customWidth="1"/>
    <col min="26" max="26" width="11" customWidth="1"/>
    <col min="30" max="30" width="13.28515625" customWidth="1"/>
    <col min="31" max="31" width="14.140625" customWidth="1"/>
    <col min="32" max="32" width="15" customWidth="1"/>
  </cols>
  <sheetData>
    <row r="1" spans="1:33" x14ac:dyDescent="0.25">
      <c r="A1" s="1" t="s">
        <v>125</v>
      </c>
      <c r="X1" s="1" t="s">
        <v>126</v>
      </c>
      <c r="AD1" s="1" t="s">
        <v>127</v>
      </c>
    </row>
    <row r="2" spans="1:33" x14ac:dyDescent="0.25">
      <c r="A2" s="1"/>
    </row>
    <row r="3" spans="1:33" ht="15.75" thickBot="1" x14ac:dyDescent="0.3">
      <c r="A3" s="1" t="s">
        <v>128</v>
      </c>
      <c r="F3" s="1" t="s">
        <v>129</v>
      </c>
      <c r="K3" s="1" t="s">
        <v>130</v>
      </c>
      <c r="Q3" s="1" t="s">
        <v>131</v>
      </c>
    </row>
    <row r="4" spans="1:33" ht="15.75" thickTop="1" x14ac:dyDescent="0.25">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25">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75" thickBot="1" x14ac:dyDescent="0.3">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75" thickTop="1" x14ac:dyDescent="0.25">
      <c r="A7" s="28" t="s">
        <v>151</v>
      </c>
      <c r="B7" s="234">
        <v>60</v>
      </c>
      <c r="C7" s="234">
        <v>60</v>
      </c>
      <c r="D7" s="362">
        <v>4.2361111111111113E-2</v>
      </c>
      <c r="F7" s="94" t="s">
        <v>151</v>
      </c>
      <c r="G7" s="234">
        <v>20</v>
      </c>
      <c r="H7" s="234">
        <v>100</v>
      </c>
      <c r="I7" s="362">
        <v>4.5138888888888888E-2</v>
      </c>
      <c r="K7" s="48" t="s">
        <v>151</v>
      </c>
      <c r="L7" s="234">
        <v>60</v>
      </c>
      <c r="M7" s="234">
        <v>140</v>
      </c>
      <c r="N7" s="234">
        <v>60</v>
      </c>
      <c r="O7" s="235"/>
      <c r="Q7" s="124" t="s">
        <v>151</v>
      </c>
      <c r="R7" s="249">
        <v>140</v>
      </c>
      <c r="S7" s="249">
        <v>20</v>
      </c>
      <c r="T7" s="249">
        <v>60</v>
      </c>
      <c r="U7" s="250">
        <v>100</v>
      </c>
      <c r="X7" s="28" t="s">
        <v>151</v>
      </c>
      <c r="Y7" s="234"/>
      <c r="Z7" s="234"/>
      <c r="AA7" s="235"/>
      <c r="AD7" s="94" t="s">
        <v>151</v>
      </c>
      <c r="AE7" s="251">
        <v>1</v>
      </c>
      <c r="AF7" s="234"/>
      <c r="AG7" s="235"/>
    </row>
    <row r="8" spans="1:33" ht="15.75" thickBot="1" x14ac:dyDescent="0.3">
      <c r="A8" s="30" t="s">
        <v>152</v>
      </c>
      <c r="B8" s="210">
        <v>60</v>
      </c>
      <c r="C8" s="210" t="s">
        <v>212</v>
      </c>
      <c r="D8" s="363">
        <v>4.2361111111111113E-2</v>
      </c>
      <c r="F8" s="4" t="s">
        <v>152</v>
      </c>
      <c r="G8" s="210">
        <v>20</v>
      </c>
      <c r="H8" s="210">
        <v>100</v>
      </c>
      <c r="I8" s="363">
        <v>4.5138888888888888E-2</v>
      </c>
      <c r="K8" s="49" t="s">
        <v>152</v>
      </c>
      <c r="L8" s="210" t="s">
        <v>214</v>
      </c>
      <c r="M8" s="210"/>
      <c r="N8" s="210"/>
      <c r="O8" s="219"/>
      <c r="Q8" s="336" t="s">
        <v>153</v>
      </c>
      <c r="R8" s="337"/>
      <c r="S8" s="337"/>
      <c r="T8" s="337"/>
      <c r="U8" s="338"/>
      <c r="X8" s="31" t="s">
        <v>154</v>
      </c>
      <c r="Y8" s="218"/>
      <c r="Z8" s="218"/>
      <c r="AA8" s="220"/>
      <c r="AD8" s="6" t="s">
        <v>154</v>
      </c>
      <c r="AE8" s="218"/>
      <c r="AF8" s="242">
        <v>1</v>
      </c>
      <c r="AG8" s="220"/>
    </row>
    <row r="9" spans="1:33" ht="16.5" thickTop="1" thickBot="1" x14ac:dyDescent="0.3">
      <c r="A9" s="30" t="s">
        <v>154</v>
      </c>
      <c r="B9" s="210">
        <v>1</v>
      </c>
      <c r="C9" s="241">
        <v>1</v>
      </c>
      <c r="D9" s="363">
        <v>4.2361111111111113E-2</v>
      </c>
      <c r="F9" s="4" t="s">
        <v>154</v>
      </c>
      <c r="G9" s="210">
        <v>5</v>
      </c>
      <c r="H9" s="241">
        <v>5</v>
      </c>
      <c r="I9" s="363">
        <v>4.2361111111111113E-2</v>
      </c>
      <c r="K9" s="49" t="s">
        <v>154</v>
      </c>
      <c r="L9" s="210"/>
      <c r="M9" s="246"/>
      <c r="N9" s="241">
        <v>1</v>
      </c>
      <c r="O9" s="219"/>
    </row>
    <row r="10" spans="1:33" ht="16.5" thickTop="1" thickBot="1" x14ac:dyDescent="0.3">
      <c r="A10" s="31" t="s">
        <v>155</v>
      </c>
      <c r="B10" s="242" t="s">
        <v>156</v>
      </c>
      <c r="C10" s="218"/>
      <c r="D10" s="243"/>
      <c r="F10" s="6" t="s">
        <v>155</v>
      </c>
      <c r="G10" s="242" t="s">
        <v>156</v>
      </c>
      <c r="H10" s="218" t="s">
        <v>213</v>
      </c>
      <c r="I10" s="243"/>
      <c r="K10" s="50" t="s">
        <v>155</v>
      </c>
      <c r="L10" s="242" t="s">
        <v>156</v>
      </c>
      <c r="M10" s="247"/>
      <c r="N10" s="218"/>
      <c r="O10" s="243"/>
      <c r="Q10" s="72"/>
      <c r="R10" s="115" t="s">
        <v>132</v>
      </c>
      <c r="S10" s="116" t="s">
        <v>133</v>
      </c>
      <c r="T10" s="116" t="s">
        <v>132</v>
      </c>
      <c r="U10" s="117" t="s">
        <v>133</v>
      </c>
      <c r="X10" s="330" t="s">
        <v>157</v>
      </c>
      <c r="Y10" s="331"/>
      <c r="Z10" s="331"/>
      <c r="AA10" s="332"/>
      <c r="AD10" s="330" t="s">
        <v>158</v>
      </c>
      <c r="AE10" s="331"/>
      <c r="AF10" s="331"/>
      <c r="AG10" s="332"/>
    </row>
    <row r="11" spans="1:33" ht="16.5" thickTop="1" thickBot="1" x14ac:dyDescent="0.3">
      <c r="Q11" s="72"/>
      <c r="R11" s="118" t="s">
        <v>141</v>
      </c>
      <c r="S11" s="119" t="s">
        <v>139</v>
      </c>
      <c r="T11" s="119" t="s">
        <v>137</v>
      </c>
      <c r="U11" s="120" t="s">
        <v>142</v>
      </c>
      <c r="X11" s="333" t="s">
        <v>159</v>
      </c>
      <c r="Y11" s="334"/>
      <c r="Z11" s="334"/>
      <c r="AA11" s="335"/>
      <c r="AD11" s="333" t="s">
        <v>160</v>
      </c>
      <c r="AE11" s="334"/>
      <c r="AF11" s="334"/>
      <c r="AG11" s="335"/>
    </row>
    <row r="12" spans="1:33" ht="16.5" thickTop="1" thickBot="1" x14ac:dyDescent="0.3">
      <c r="A12" s="330" t="s">
        <v>161</v>
      </c>
      <c r="B12" s="331"/>
      <c r="C12" s="331"/>
      <c r="D12" s="332"/>
      <c r="F12" s="330" t="s">
        <v>162</v>
      </c>
      <c r="G12" s="331"/>
      <c r="H12" s="331"/>
      <c r="I12" s="332"/>
      <c r="K12" s="330" t="s">
        <v>163</v>
      </c>
      <c r="L12" s="331"/>
      <c r="M12" s="331"/>
      <c r="N12" s="332"/>
      <c r="Q12" s="26"/>
      <c r="R12" s="121" t="s">
        <v>146</v>
      </c>
      <c r="S12" s="122" t="s">
        <v>147</v>
      </c>
      <c r="T12" s="122" t="s">
        <v>149</v>
      </c>
      <c r="U12" s="123" t="s">
        <v>150</v>
      </c>
      <c r="X12" s="70" t="s">
        <v>40</v>
      </c>
      <c r="Y12" s="70" t="s">
        <v>164</v>
      </c>
      <c r="Z12" s="70" t="s">
        <v>165</v>
      </c>
      <c r="AA12" s="70" t="s">
        <v>166</v>
      </c>
      <c r="AD12" s="95" t="s">
        <v>40</v>
      </c>
      <c r="AE12" s="95" t="s">
        <v>164</v>
      </c>
      <c r="AF12" s="95" t="s">
        <v>165</v>
      </c>
      <c r="AG12" s="95" t="s">
        <v>166</v>
      </c>
    </row>
    <row r="13" spans="1:33" ht="16.5" thickTop="1" thickBot="1" x14ac:dyDescent="0.3">
      <c r="A13" s="333" t="s">
        <v>167</v>
      </c>
      <c r="B13" s="334"/>
      <c r="C13" s="334"/>
      <c r="D13" s="335"/>
      <c r="F13" s="333" t="s">
        <v>168</v>
      </c>
      <c r="G13" s="334"/>
      <c r="H13" s="334"/>
      <c r="I13" s="335"/>
      <c r="K13" s="333" t="s">
        <v>167</v>
      </c>
      <c r="L13" s="334"/>
      <c r="M13" s="334"/>
      <c r="N13" s="335"/>
      <c r="Q13" s="124" t="s">
        <v>151</v>
      </c>
      <c r="R13" s="249"/>
      <c r="S13" s="249"/>
      <c r="T13" s="249"/>
      <c r="U13" s="250"/>
      <c r="X13" s="71"/>
      <c r="Y13" s="71"/>
      <c r="Z13" s="71" t="s">
        <v>169</v>
      </c>
      <c r="AA13" s="71" t="s">
        <v>170</v>
      </c>
      <c r="AD13" s="96"/>
      <c r="AE13" s="96"/>
      <c r="AF13" s="96" t="s">
        <v>169</v>
      </c>
      <c r="AG13" s="96" t="s">
        <v>170</v>
      </c>
    </row>
    <row r="14" spans="1:33" ht="16.5" thickTop="1" thickBot="1" x14ac:dyDescent="0.3">
      <c r="A14" s="70" t="s">
        <v>40</v>
      </c>
      <c r="B14" s="70" t="s">
        <v>164</v>
      </c>
      <c r="C14" s="70" t="s">
        <v>165</v>
      </c>
      <c r="D14" s="70" t="s">
        <v>166</v>
      </c>
      <c r="F14" s="95" t="s">
        <v>40</v>
      </c>
      <c r="G14" s="95" t="s">
        <v>164</v>
      </c>
      <c r="H14" s="95" t="s">
        <v>165</v>
      </c>
      <c r="I14" s="95" t="s">
        <v>166</v>
      </c>
      <c r="K14" s="44" t="s">
        <v>40</v>
      </c>
      <c r="L14" s="44" t="s">
        <v>164</v>
      </c>
      <c r="M14" s="44" t="s">
        <v>165</v>
      </c>
      <c r="N14" s="44" t="s">
        <v>166</v>
      </c>
      <c r="Q14" s="336" t="s">
        <v>171</v>
      </c>
      <c r="R14" s="337"/>
      <c r="S14" s="337"/>
      <c r="T14" s="337"/>
      <c r="U14" s="338"/>
      <c r="X14" s="83">
        <v>150</v>
      </c>
      <c r="Y14" s="236">
        <v>40</v>
      </c>
      <c r="Z14" s="361">
        <f>X14/Y14</f>
        <v>3.75</v>
      </c>
      <c r="AA14" s="361">
        <f>(Z14/4)*100</f>
        <v>93.75</v>
      </c>
      <c r="AD14" s="98">
        <v>200</v>
      </c>
      <c r="AE14" s="236">
        <v>50</v>
      </c>
      <c r="AF14" s="361">
        <f>AD14/AE14</f>
        <v>4</v>
      </c>
      <c r="AG14" s="361">
        <f>(AF14/40)*100</f>
        <v>10</v>
      </c>
    </row>
    <row r="15" spans="1:33" ht="16.5" thickTop="1" thickBot="1" x14ac:dyDescent="0.3">
      <c r="A15" s="71"/>
      <c r="B15" s="71"/>
      <c r="C15" s="71" t="s">
        <v>169</v>
      </c>
      <c r="D15" s="71" t="s">
        <v>170</v>
      </c>
      <c r="F15" s="96"/>
      <c r="G15" s="96"/>
      <c r="H15" s="96" t="s">
        <v>169</v>
      </c>
      <c r="I15" s="96" t="s">
        <v>170</v>
      </c>
      <c r="K15" s="47"/>
      <c r="L15" s="47"/>
      <c r="M15" s="47" t="s">
        <v>169</v>
      </c>
      <c r="N15" s="47" t="s">
        <v>170</v>
      </c>
      <c r="X15" s="83">
        <v>200</v>
      </c>
      <c r="Y15" s="239">
        <v>60</v>
      </c>
      <c r="Z15" s="361">
        <f t="shared" ref="Z15:Z20" si="0" xml:space="preserve"> X15/Y15</f>
        <v>3.3333333333333335</v>
      </c>
      <c r="AA15" s="361">
        <f t="shared" ref="AA15:AA20" si="1">(Z15/4)*100</f>
        <v>83.333333333333343</v>
      </c>
      <c r="AD15" s="98">
        <v>250</v>
      </c>
      <c r="AE15" s="239">
        <v>60</v>
      </c>
      <c r="AF15" s="361">
        <f t="shared" ref="AF15:AF20" si="2">AD15/AE15</f>
        <v>4.166666666666667</v>
      </c>
      <c r="AG15" s="361">
        <f t="shared" ref="AG15:AG20" si="3">(AF15/40)*100</f>
        <v>10.416666666666668</v>
      </c>
    </row>
    <row r="16" spans="1:33" ht="15.75" thickTop="1" x14ac:dyDescent="0.25">
      <c r="A16" s="82">
        <v>50</v>
      </c>
      <c r="B16" s="244">
        <v>60</v>
      </c>
      <c r="C16" s="236">
        <v>0.83</v>
      </c>
      <c r="D16" s="236">
        <v>83</v>
      </c>
      <c r="F16" s="97">
        <v>50</v>
      </c>
      <c r="G16" s="236">
        <v>10</v>
      </c>
      <c r="H16" s="236">
        <v>5</v>
      </c>
      <c r="I16" s="236">
        <v>100</v>
      </c>
      <c r="K16" s="112">
        <v>50</v>
      </c>
      <c r="L16" s="236">
        <v>120</v>
      </c>
      <c r="M16" s="236">
        <v>0.42</v>
      </c>
      <c r="N16" s="236">
        <v>42</v>
      </c>
      <c r="Q16" s="330" t="s">
        <v>172</v>
      </c>
      <c r="R16" s="331"/>
      <c r="S16" s="331"/>
      <c r="T16" s="332"/>
      <c r="X16" s="83">
        <v>250</v>
      </c>
      <c r="Y16" s="239">
        <v>70</v>
      </c>
      <c r="Z16" s="361">
        <f t="shared" si="0"/>
        <v>3.5714285714285716</v>
      </c>
      <c r="AA16" s="361">
        <f t="shared" si="1"/>
        <v>89.285714285714292</v>
      </c>
      <c r="AD16" s="98">
        <v>300</v>
      </c>
      <c r="AE16" s="239">
        <v>70</v>
      </c>
      <c r="AF16" s="361">
        <f t="shared" si="2"/>
        <v>4.2857142857142856</v>
      </c>
      <c r="AG16" s="361">
        <f t="shared" si="3"/>
        <v>10.714285714285714</v>
      </c>
    </row>
    <row r="17" spans="1:33" ht="15.75" thickBot="1" x14ac:dyDescent="0.3">
      <c r="A17" s="83">
        <v>100</v>
      </c>
      <c r="B17" s="245">
        <v>120</v>
      </c>
      <c r="C17" s="237">
        <v>0.83</v>
      </c>
      <c r="D17" s="237">
        <v>83</v>
      </c>
      <c r="F17" s="98">
        <v>100</v>
      </c>
      <c r="G17" s="237">
        <v>20</v>
      </c>
      <c r="H17" s="237">
        <v>5</v>
      </c>
      <c r="I17" s="237">
        <v>100</v>
      </c>
      <c r="K17" s="113">
        <v>100</v>
      </c>
      <c r="L17" s="239">
        <v>135</v>
      </c>
      <c r="M17" s="239">
        <v>0.74</v>
      </c>
      <c r="N17" s="239">
        <v>74</v>
      </c>
      <c r="Q17" s="333" t="s">
        <v>173</v>
      </c>
      <c r="R17" s="334"/>
      <c r="S17" s="334"/>
      <c r="T17" s="335"/>
      <c r="X17" s="83">
        <v>300</v>
      </c>
      <c r="Y17" s="239">
        <v>100</v>
      </c>
      <c r="Z17" s="361">
        <f t="shared" si="0"/>
        <v>3</v>
      </c>
      <c r="AA17" s="361">
        <f t="shared" si="1"/>
        <v>75</v>
      </c>
      <c r="AD17" s="98">
        <v>350</v>
      </c>
      <c r="AE17" s="239">
        <v>90</v>
      </c>
      <c r="AF17" s="361">
        <f t="shared" si="2"/>
        <v>3.8888888888888888</v>
      </c>
      <c r="AG17" s="361">
        <f t="shared" si="3"/>
        <v>9.7222222222222232</v>
      </c>
    </row>
    <row r="18" spans="1:33" ht="15.75" thickTop="1" x14ac:dyDescent="0.25">
      <c r="A18" s="83">
        <v>150</v>
      </c>
      <c r="B18" s="237">
        <v>172</v>
      </c>
      <c r="C18" s="237">
        <v>0.87</v>
      </c>
      <c r="D18" s="237">
        <v>87</v>
      </c>
      <c r="F18" s="98">
        <v>150</v>
      </c>
      <c r="G18" s="237">
        <v>28</v>
      </c>
      <c r="H18" s="237">
        <v>5.4</v>
      </c>
      <c r="I18" s="237">
        <v>108</v>
      </c>
      <c r="K18" s="113">
        <v>150</v>
      </c>
      <c r="L18" s="239">
        <v>190</v>
      </c>
      <c r="M18" s="239">
        <v>0.78</v>
      </c>
      <c r="N18" s="239">
        <v>78</v>
      </c>
      <c r="Q18" s="125" t="s">
        <v>40</v>
      </c>
      <c r="R18" s="125" t="s">
        <v>164</v>
      </c>
      <c r="S18" s="125" t="s">
        <v>165</v>
      </c>
      <c r="T18" s="125" t="s">
        <v>166</v>
      </c>
      <c r="X18" s="83">
        <v>350</v>
      </c>
      <c r="Y18" s="239">
        <v>130</v>
      </c>
      <c r="Z18" s="361">
        <f t="shared" si="0"/>
        <v>2.6923076923076925</v>
      </c>
      <c r="AA18" s="361">
        <f t="shared" si="1"/>
        <v>67.307692307692307</v>
      </c>
      <c r="AD18" s="98">
        <v>400</v>
      </c>
      <c r="AE18" s="239">
        <v>100</v>
      </c>
      <c r="AF18" s="361">
        <f t="shared" si="2"/>
        <v>4</v>
      </c>
      <c r="AG18" s="361">
        <f t="shared" si="3"/>
        <v>10</v>
      </c>
    </row>
    <row r="19" spans="1:33" ht="15.75" thickBot="1" x14ac:dyDescent="0.3">
      <c r="A19" s="83">
        <v>200</v>
      </c>
      <c r="B19" s="237">
        <v>230</v>
      </c>
      <c r="C19" s="237">
        <v>0.87</v>
      </c>
      <c r="D19" s="237">
        <v>87</v>
      </c>
      <c r="F19" s="98">
        <v>200</v>
      </c>
      <c r="G19" s="237">
        <v>36</v>
      </c>
      <c r="H19" s="237">
        <v>5.6</v>
      </c>
      <c r="I19" s="237">
        <v>112</v>
      </c>
      <c r="K19" s="113">
        <v>200</v>
      </c>
      <c r="L19" s="239">
        <v>250</v>
      </c>
      <c r="M19" s="239">
        <v>0.8</v>
      </c>
      <c r="N19" s="239">
        <v>80</v>
      </c>
      <c r="Q19" s="126"/>
      <c r="R19" s="126"/>
      <c r="S19" s="126" t="s">
        <v>169</v>
      </c>
      <c r="T19" s="126" t="s">
        <v>170</v>
      </c>
      <c r="X19" s="83">
        <v>400</v>
      </c>
      <c r="Y19" s="239">
        <v>140</v>
      </c>
      <c r="Z19" s="361">
        <f t="shared" si="0"/>
        <v>2.8571428571428572</v>
      </c>
      <c r="AA19" s="361">
        <f t="shared" si="1"/>
        <v>71.428571428571431</v>
      </c>
      <c r="AD19" s="98">
        <v>450</v>
      </c>
      <c r="AE19" s="239">
        <v>110</v>
      </c>
      <c r="AF19" s="361">
        <f t="shared" si="2"/>
        <v>4.0909090909090908</v>
      </c>
      <c r="AG19" s="361">
        <f t="shared" si="3"/>
        <v>10.227272727272727</v>
      </c>
    </row>
    <row r="20" spans="1:33" ht="16.5" thickTop="1" thickBot="1" x14ac:dyDescent="0.3">
      <c r="A20" s="83">
        <v>250</v>
      </c>
      <c r="B20" s="237">
        <v>282</v>
      </c>
      <c r="C20" s="237">
        <v>0.89</v>
      </c>
      <c r="D20" s="237">
        <v>89</v>
      </c>
      <c r="F20" s="98">
        <v>250</v>
      </c>
      <c r="G20" s="237">
        <v>50</v>
      </c>
      <c r="H20" s="237">
        <v>5</v>
      </c>
      <c r="I20" s="237">
        <v>100</v>
      </c>
      <c r="K20" s="113">
        <v>250</v>
      </c>
      <c r="L20" s="239">
        <v>299</v>
      </c>
      <c r="M20" s="239">
        <v>0.84</v>
      </c>
      <c r="N20" s="239">
        <v>84</v>
      </c>
      <c r="Q20" s="127">
        <v>50</v>
      </c>
      <c r="R20" s="236">
        <v>40</v>
      </c>
      <c r="S20" s="361">
        <f>Q20/R20</f>
        <v>1.25</v>
      </c>
      <c r="T20" s="361">
        <f>(S20/2.143)*100</f>
        <v>58.329444703686427</v>
      </c>
      <c r="X20" s="84">
        <v>450</v>
      </c>
      <c r="Y20" s="240">
        <v>150</v>
      </c>
      <c r="Z20" s="361">
        <f t="shared" si="0"/>
        <v>3</v>
      </c>
      <c r="AA20" s="361">
        <f t="shared" si="1"/>
        <v>75</v>
      </c>
      <c r="AD20" s="99">
        <v>500</v>
      </c>
      <c r="AE20" s="240">
        <v>120</v>
      </c>
      <c r="AF20" s="361">
        <f t="shared" si="2"/>
        <v>4.166666666666667</v>
      </c>
      <c r="AG20" s="361">
        <f t="shared" si="3"/>
        <v>10.416666666666668</v>
      </c>
    </row>
    <row r="21" spans="1:33" ht="15.75" thickTop="1" x14ac:dyDescent="0.25">
      <c r="A21" s="83">
        <v>300</v>
      </c>
      <c r="B21" s="237">
        <v>349</v>
      </c>
      <c r="C21" s="237">
        <v>0.86</v>
      </c>
      <c r="D21" s="237">
        <v>86</v>
      </c>
      <c r="F21" s="98">
        <v>300</v>
      </c>
      <c r="G21" s="237">
        <v>60</v>
      </c>
      <c r="H21" s="237">
        <v>5</v>
      </c>
      <c r="I21" s="237">
        <v>100</v>
      </c>
      <c r="K21" s="113">
        <v>300</v>
      </c>
      <c r="L21" s="239">
        <v>350</v>
      </c>
      <c r="M21" s="239">
        <v>0.86</v>
      </c>
      <c r="N21" s="239">
        <v>86</v>
      </c>
      <c r="Q21" s="128">
        <v>100</v>
      </c>
      <c r="R21" s="239">
        <v>60</v>
      </c>
      <c r="S21" s="361">
        <f t="shared" ref="S21:S27" si="4">Q21/R21</f>
        <v>1.6666666666666667</v>
      </c>
      <c r="T21" s="361">
        <f t="shared" ref="T21:T27" si="5">(S21/2.143)*100</f>
        <v>77.772592938248579</v>
      </c>
    </row>
    <row r="22" spans="1:33" x14ac:dyDescent="0.25">
      <c r="A22" s="83">
        <v>350</v>
      </c>
      <c r="B22" s="237">
        <v>395</v>
      </c>
      <c r="C22" s="237">
        <v>0.89</v>
      </c>
      <c r="D22" s="237">
        <v>89</v>
      </c>
      <c r="F22" s="98">
        <v>350</v>
      </c>
      <c r="G22" s="237">
        <v>70</v>
      </c>
      <c r="H22" s="237">
        <v>5</v>
      </c>
      <c r="I22" s="237">
        <v>100</v>
      </c>
      <c r="K22" s="113">
        <v>350</v>
      </c>
      <c r="L22" s="239">
        <v>420</v>
      </c>
      <c r="M22" s="239">
        <v>0.83</v>
      </c>
      <c r="N22" s="239">
        <v>83</v>
      </c>
      <c r="Q22" s="128">
        <v>150</v>
      </c>
      <c r="R22" s="239">
        <v>90</v>
      </c>
      <c r="S22" s="361">
        <f t="shared" si="4"/>
        <v>1.6666666666666667</v>
      </c>
      <c r="T22" s="361">
        <f t="shared" si="5"/>
        <v>77.772592938248579</v>
      </c>
      <c r="X22" s="1" t="s">
        <v>174</v>
      </c>
      <c r="AD22" s="1" t="s">
        <v>174</v>
      </c>
    </row>
    <row r="23" spans="1:33" ht="15.75" thickBot="1" x14ac:dyDescent="0.3">
      <c r="A23" s="84">
        <v>400</v>
      </c>
      <c r="B23" s="238">
        <v>459</v>
      </c>
      <c r="C23" s="238">
        <v>0.87</v>
      </c>
      <c r="D23" s="238">
        <v>87</v>
      </c>
      <c r="F23" s="99">
        <v>400</v>
      </c>
      <c r="G23" s="238">
        <v>80</v>
      </c>
      <c r="H23" s="238">
        <v>5</v>
      </c>
      <c r="I23" s="238">
        <v>100</v>
      </c>
      <c r="K23" s="114">
        <v>400</v>
      </c>
      <c r="L23" s="240">
        <v>470</v>
      </c>
      <c r="M23" s="364">
        <f>400/470</f>
        <v>0.85106382978723405</v>
      </c>
      <c r="N23" s="240">
        <v>85</v>
      </c>
      <c r="Q23" s="128">
        <v>200</v>
      </c>
      <c r="R23" s="239">
        <v>120</v>
      </c>
      <c r="S23" s="361">
        <f t="shared" si="4"/>
        <v>1.6666666666666667</v>
      </c>
      <c r="T23" s="361">
        <f t="shared" si="5"/>
        <v>77.772592938248579</v>
      </c>
      <c r="X23" s="1" t="s">
        <v>175</v>
      </c>
      <c r="AD23" s="1" t="s">
        <v>175</v>
      </c>
    </row>
    <row r="24" spans="1:33" ht="15.75" thickTop="1" x14ac:dyDescent="0.25">
      <c r="Q24" s="128">
        <v>250</v>
      </c>
      <c r="R24" s="239">
        <v>140</v>
      </c>
      <c r="S24" s="361">
        <f t="shared" si="4"/>
        <v>1.7857142857142858</v>
      </c>
      <c r="T24" s="361">
        <f t="shared" si="5"/>
        <v>83.327778148123471</v>
      </c>
    </row>
    <row r="25" spans="1:33" x14ac:dyDescent="0.25">
      <c r="A25" s="1" t="s">
        <v>174</v>
      </c>
      <c r="F25" s="1" t="s">
        <v>174</v>
      </c>
      <c r="K25" s="1" t="s">
        <v>174</v>
      </c>
      <c r="Q25" s="128">
        <v>300</v>
      </c>
      <c r="R25" s="239">
        <v>160</v>
      </c>
      <c r="S25" s="361">
        <f t="shared" si="4"/>
        <v>1.875</v>
      </c>
      <c r="T25" s="361">
        <f t="shared" si="5"/>
        <v>87.49416705552963</v>
      </c>
    </row>
    <row r="26" spans="1:33" x14ac:dyDescent="0.25">
      <c r="A26" s="1" t="s">
        <v>175</v>
      </c>
      <c r="F26" s="1" t="s">
        <v>175</v>
      </c>
      <c r="K26" s="1" t="s">
        <v>175</v>
      </c>
      <c r="Q26" s="128">
        <v>350</v>
      </c>
      <c r="R26" s="239">
        <v>190</v>
      </c>
      <c r="S26" s="361">
        <f>Q26/R26</f>
        <v>1.8421052631578947</v>
      </c>
      <c r="T26" s="361">
        <f t="shared" si="5"/>
        <v>85.959181668590517</v>
      </c>
    </row>
    <row r="27" spans="1:33" ht="15.75" thickBot="1" x14ac:dyDescent="0.3">
      <c r="Q27" s="129">
        <v>400</v>
      </c>
      <c r="R27" s="240">
        <v>220</v>
      </c>
      <c r="S27" s="361">
        <f t="shared" si="4"/>
        <v>1.8181818181818181</v>
      </c>
      <c r="T27" s="361">
        <f t="shared" si="5"/>
        <v>84.842828659907525</v>
      </c>
      <c r="W27" s="248"/>
    </row>
    <row r="28" spans="1:33" ht="15.75" thickTop="1" x14ac:dyDescent="0.25"/>
    <row r="29" spans="1:33" x14ac:dyDescent="0.25">
      <c r="Q29" s="1" t="s">
        <v>174</v>
      </c>
    </row>
    <row r="30" spans="1:33" x14ac:dyDescent="0.25">
      <c r="Q30" s="1" t="s">
        <v>175</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EA09BA-852E-4B73-969D-423207FB4191}">
  <ds:schemaRefs>
    <ds:schemaRef ds:uri="c9412f1f-c5de-433b-90f0-e30b35783b17"/>
    <ds:schemaRef ds:uri="7da2dc2f-10e7-442f-ad91-645aa4b47b8a"/>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 ds:uri="http://purl.org/dc/elements/1.1/"/>
  </ds:schemaRefs>
</ds:datastoreItem>
</file>

<file path=customXml/itemProps2.xml><?xml version="1.0" encoding="utf-8"?>
<ds:datastoreItem xmlns:ds="http://schemas.openxmlformats.org/officeDocument/2006/customXml" ds:itemID="{45A07109-93EF-450D-B102-57E66D925843}">
  <ds:schemaRefs>
    <ds:schemaRef ds:uri="http://schemas.microsoft.com/sharepoint/v3/contenttype/forms"/>
  </ds:schemaRefs>
</ds:datastoreItem>
</file>

<file path=customXml/itemProps3.xml><?xml version="1.0" encoding="utf-8"?>
<ds:datastoreItem xmlns:ds="http://schemas.openxmlformats.org/officeDocument/2006/customXml" ds:itemID="{418079CA-A3ED-46E9-BCE5-71136F86C2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Simple Harmonic Motion</vt:lpstr>
      <vt:lpstr>Friction</vt:lpstr>
      <vt:lpstr>Rotational Friction</vt:lpstr>
      <vt:lpstr>Gears</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toby smith</cp:lastModifiedBy>
  <cp:revision/>
  <dcterms:created xsi:type="dcterms:W3CDTF">2025-06-27T08:03:11Z</dcterms:created>
  <dcterms:modified xsi:type="dcterms:W3CDTF">2025-12-07T15:01:22Z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