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9-2020\Marking\Data Analysis &amp; Visualisation ACCB4002\"/>
    </mc:Choice>
  </mc:AlternateContent>
  <bookViews>
    <workbookView xWindow="0" yWindow="0" windowWidth="28800" windowHeight="12300" activeTab="2"/>
  </bookViews>
  <sheets>
    <sheet name="DAV 1" sheetId="1" r:id="rId1"/>
    <sheet name="DAV 2" sheetId="7" r:id="rId2"/>
    <sheet name="Overall" sheetId="8" r:id="rId3"/>
    <sheet name="Graphs" sheetId="5" r:id="rId4"/>
    <sheet name="Sheet1" sheetId="9" r:id="rId5"/>
  </sheets>
  <definedNames>
    <definedName name="_xlnm.Print_Area" localSheetId="0">'DAV 1'!$A$1:$P$34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1" i="7" l="1"/>
  <c r="M41" i="7" s="1"/>
  <c r="L45" i="7" l="1"/>
  <c r="M45" i="7" s="1"/>
  <c r="E61" i="8" l="1"/>
  <c r="E72" i="8"/>
  <c r="L7" i="7"/>
  <c r="M7" i="7" s="1"/>
  <c r="E7" i="8" s="1"/>
  <c r="L8" i="7"/>
  <c r="M8" i="7" s="1"/>
  <c r="E8" i="8" s="1"/>
  <c r="L9" i="7"/>
  <c r="M9" i="7" s="1"/>
  <c r="E9" i="8" s="1"/>
  <c r="L10" i="7"/>
  <c r="M10" i="7" s="1"/>
  <c r="E10" i="8" s="1"/>
  <c r="L11" i="7"/>
  <c r="M11" i="7" s="1"/>
  <c r="E11" i="8" s="1"/>
  <c r="L12" i="7"/>
  <c r="M12" i="7" s="1"/>
  <c r="E12" i="8" s="1"/>
  <c r="L13" i="7"/>
  <c r="M13" i="7" s="1"/>
  <c r="E13" i="8" s="1"/>
  <c r="L14" i="7"/>
  <c r="M14" i="7" s="1"/>
  <c r="E14" i="8" s="1"/>
  <c r="L15" i="7"/>
  <c r="M15" i="7" s="1"/>
  <c r="E15" i="8" s="1"/>
  <c r="L16" i="7"/>
  <c r="M16" i="7" s="1"/>
  <c r="E16" i="8" s="1"/>
  <c r="L17" i="7"/>
  <c r="M17" i="7" s="1"/>
  <c r="E17" i="8" s="1"/>
  <c r="L18" i="7"/>
  <c r="M18" i="7" s="1"/>
  <c r="E18" i="8" s="1"/>
  <c r="L19" i="7"/>
  <c r="M19" i="7" s="1"/>
  <c r="E19" i="8" s="1"/>
  <c r="L20" i="7"/>
  <c r="M20" i="7"/>
  <c r="E20" i="8" s="1"/>
  <c r="L21" i="7"/>
  <c r="M21" i="7" s="1"/>
  <c r="E21" i="8" s="1"/>
  <c r="L22" i="7"/>
  <c r="M22" i="7" s="1"/>
  <c r="E22" i="8" s="1"/>
  <c r="L23" i="7"/>
  <c r="M23" i="7" s="1"/>
  <c r="E23" i="8" s="1"/>
  <c r="L24" i="7"/>
  <c r="M24" i="7" s="1"/>
  <c r="E24" i="8" s="1"/>
  <c r="L25" i="7"/>
  <c r="M25" i="7" s="1"/>
  <c r="E25" i="8" s="1"/>
  <c r="L26" i="7"/>
  <c r="M26" i="7" s="1"/>
  <c r="E26" i="8" s="1"/>
  <c r="L27" i="7"/>
  <c r="M27" i="7" s="1"/>
  <c r="E27" i="8" s="1"/>
  <c r="L28" i="7"/>
  <c r="M28" i="7" s="1"/>
  <c r="E28" i="8" s="1"/>
  <c r="L29" i="7"/>
  <c r="M29" i="7" s="1"/>
  <c r="E29" i="8" s="1"/>
  <c r="L30" i="7"/>
  <c r="M30" i="7" s="1"/>
  <c r="E30" i="8" s="1"/>
  <c r="L31" i="7"/>
  <c r="M31" i="7" s="1"/>
  <c r="E31" i="8" s="1"/>
  <c r="L32" i="7"/>
  <c r="M32" i="7" s="1"/>
  <c r="E32" i="8" s="1"/>
  <c r="L33" i="7"/>
  <c r="M33" i="7" s="1"/>
  <c r="E33" i="8" s="1"/>
  <c r="L34" i="7"/>
  <c r="M34" i="7" s="1"/>
  <c r="E34" i="8" s="1"/>
  <c r="L35" i="7"/>
  <c r="M35" i="7" s="1"/>
  <c r="E35" i="8" s="1"/>
  <c r="L36" i="7"/>
  <c r="M36" i="7" s="1"/>
  <c r="E36" i="8" s="1"/>
  <c r="L37" i="7"/>
  <c r="M37" i="7" s="1"/>
  <c r="E37" i="8" s="1"/>
  <c r="L38" i="7"/>
  <c r="M38" i="7" s="1"/>
  <c r="E38" i="8" s="1"/>
  <c r="L39" i="7"/>
  <c r="M39" i="7" s="1"/>
  <c r="E39" i="8" s="1"/>
  <c r="L40" i="7"/>
  <c r="M40" i="7" s="1"/>
  <c r="E40" i="8" s="1"/>
  <c r="E41" i="8"/>
  <c r="L42" i="7"/>
  <c r="M42" i="7" s="1"/>
  <c r="E42" i="8" s="1"/>
  <c r="L43" i="7"/>
  <c r="M43" i="7"/>
  <c r="E43" i="8" s="1"/>
  <c r="L44" i="7"/>
  <c r="M44" i="7" s="1"/>
  <c r="E44" i="8" s="1"/>
  <c r="E45" i="8"/>
  <c r="L46" i="7"/>
  <c r="M46" i="7" s="1"/>
  <c r="E46" i="8" s="1"/>
  <c r="L47" i="7"/>
  <c r="M47" i="7" s="1"/>
  <c r="E47" i="8" s="1"/>
  <c r="L48" i="7"/>
  <c r="M48" i="7" s="1"/>
  <c r="E48" i="8" s="1"/>
  <c r="L49" i="7"/>
  <c r="M49" i="7" s="1"/>
  <c r="E49" i="8" s="1"/>
  <c r="L50" i="7"/>
  <c r="E50" i="8" s="1"/>
  <c r="L51" i="7"/>
  <c r="M51" i="7" s="1"/>
  <c r="E51" i="8" s="1"/>
  <c r="L52" i="7"/>
  <c r="M52" i="7"/>
  <c r="E52" i="8" s="1"/>
  <c r="L53" i="7"/>
  <c r="M53" i="7" s="1"/>
  <c r="E53" i="8" s="1"/>
  <c r="L54" i="7"/>
  <c r="M54" i="7" s="1"/>
  <c r="E54" i="8" s="1"/>
  <c r="L55" i="7"/>
  <c r="M55" i="7" s="1"/>
  <c r="E55" i="8" s="1"/>
  <c r="L56" i="7"/>
  <c r="M56" i="7"/>
  <c r="E56" i="8" s="1"/>
  <c r="L57" i="7"/>
  <c r="M57" i="7" s="1"/>
  <c r="E57" i="8" s="1"/>
  <c r="L58" i="7"/>
  <c r="M58" i="7" s="1"/>
  <c r="E58" i="8" s="1"/>
  <c r="L59" i="7"/>
  <c r="M59" i="7" s="1"/>
  <c r="E59" i="8" s="1"/>
  <c r="L60" i="7"/>
  <c r="M60" i="7" s="1"/>
  <c r="E60" i="8" s="1"/>
  <c r="L61" i="7"/>
  <c r="M61" i="7" s="1"/>
  <c r="L62" i="7"/>
  <c r="M62" i="7" s="1"/>
  <c r="E62" i="8" s="1"/>
  <c r="L63" i="7"/>
  <c r="M63" i="7" s="1"/>
  <c r="E63" i="8" s="1"/>
  <c r="L64" i="7"/>
  <c r="M64" i="7" s="1"/>
  <c r="E64" i="8" s="1"/>
  <c r="L65" i="7"/>
  <c r="M65" i="7" s="1"/>
  <c r="E65" i="8" s="1"/>
  <c r="L66" i="7"/>
  <c r="M66" i="7"/>
  <c r="E66" i="8" s="1"/>
  <c r="L67" i="7"/>
  <c r="M67" i="7" s="1"/>
  <c r="E67" i="8" s="1"/>
  <c r="L68" i="7"/>
  <c r="M68" i="7" s="1"/>
  <c r="E68" i="8" s="1"/>
  <c r="L69" i="7"/>
  <c r="M69" i="7" s="1"/>
  <c r="E69" i="8" s="1"/>
  <c r="L70" i="7"/>
  <c r="M70" i="7" s="1"/>
  <c r="E70" i="8" s="1"/>
  <c r="L71" i="7"/>
  <c r="M71" i="7" s="1"/>
  <c r="E71" i="8" s="1"/>
  <c r="L72" i="7"/>
  <c r="M72" i="7"/>
  <c r="L73" i="7"/>
  <c r="M73" i="7" s="1"/>
  <c r="E73" i="8" s="1"/>
  <c r="L74" i="7"/>
  <c r="M74" i="7" s="1"/>
  <c r="E74" i="8" s="1"/>
  <c r="L75" i="7"/>
  <c r="M75" i="7"/>
  <c r="E75" i="8" s="1"/>
  <c r="L76" i="7"/>
  <c r="M76" i="7" s="1"/>
  <c r="E76" i="8" s="1"/>
  <c r="L77" i="7"/>
  <c r="M77" i="7" s="1"/>
  <c r="E77" i="8" s="1"/>
  <c r="L78" i="7"/>
  <c r="M78" i="7"/>
  <c r="E78" i="8" s="1"/>
  <c r="J51" i="1"/>
  <c r="K51" i="1" s="1"/>
  <c r="Q51" i="1"/>
  <c r="R51" i="1" s="1"/>
  <c r="J52" i="1"/>
  <c r="K52" i="1" s="1"/>
  <c r="Q52" i="1"/>
  <c r="R52" i="1" s="1"/>
  <c r="J53" i="1"/>
  <c r="K53" i="1" s="1"/>
  <c r="Q53" i="1"/>
  <c r="R53" i="1" s="1"/>
  <c r="J54" i="1"/>
  <c r="K54" i="1" s="1"/>
  <c r="Q54" i="1"/>
  <c r="R54" i="1" s="1"/>
  <c r="J55" i="1"/>
  <c r="K55" i="1" s="1"/>
  <c r="Q55" i="1"/>
  <c r="R55" i="1" s="1"/>
  <c r="J56" i="1"/>
  <c r="K56" i="1" s="1"/>
  <c r="Q56" i="1"/>
  <c r="R56" i="1" s="1"/>
  <c r="J57" i="1"/>
  <c r="K57" i="1" s="1"/>
  <c r="Q57" i="1"/>
  <c r="R57" i="1" s="1"/>
  <c r="J58" i="1"/>
  <c r="K58" i="1" s="1"/>
  <c r="Q58" i="1"/>
  <c r="R58" i="1" s="1"/>
  <c r="J59" i="1"/>
  <c r="K59" i="1" s="1"/>
  <c r="Q59" i="1"/>
  <c r="R59" i="1" s="1"/>
  <c r="J60" i="1"/>
  <c r="K60" i="1" s="1"/>
  <c r="Q60" i="1"/>
  <c r="R60" i="1" s="1"/>
  <c r="J61" i="1"/>
  <c r="K61" i="1" s="1"/>
  <c r="Q61" i="1"/>
  <c r="R61" i="1" s="1"/>
  <c r="J62" i="1"/>
  <c r="K62" i="1" s="1"/>
  <c r="Q62" i="1"/>
  <c r="R62" i="1" s="1"/>
  <c r="J63" i="1"/>
  <c r="K63" i="1" s="1"/>
  <c r="Q63" i="1"/>
  <c r="R63" i="1" s="1"/>
  <c r="J64" i="1"/>
  <c r="K64" i="1" s="1"/>
  <c r="Q64" i="1"/>
  <c r="R64" i="1" s="1"/>
  <c r="J65" i="1"/>
  <c r="K65" i="1" s="1"/>
  <c r="Q65" i="1"/>
  <c r="R65" i="1" s="1"/>
  <c r="J66" i="1"/>
  <c r="K66" i="1" s="1"/>
  <c r="Q66" i="1"/>
  <c r="R66" i="1" s="1"/>
  <c r="J67" i="1"/>
  <c r="K67" i="1" s="1"/>
  <c r="Q67" i="1"/>
  <c r="R67" i="1" s="1"/>
  <c r="J68" i="1"/>
  <c r="K68" i="1" s="1"/>
  <c r="Q68" i="1"/>
  <c r="R68" i="1" s="1"/>
  <c r="J69" i="1"/>
  <c r="K69" i="1" s="1"/>
  <c r="Q69" i="1"/>
  <c r="R69" i="1" s="1"/>
  <c r="J70" i="1"/>
  <c r="K70" i="1" s="1"/>
  <c r="Q70" i="1"/>
  <c r="R70" i="1" s="1"/>
  <c r="J71" i="1"/>
  <c r="K71" i="1" s="1"/>
  <c r="Q71" i="1"/>
  <c r="R71" i="1" s="1"/>
  <c r="J72" i="1"/>
  <c r="K72" i="1" s="1"/>
  <c r="Q72" i="1"/>
  <c r="R72" i="1"/>
  <c r="J73" i="1"/>
  <c r="K73" i="1" s="1"/>
  <c r="Q73" i="1"/>
  <c r="R73" i="1" s="1"/>
  <c r="J74" i="1"/>
  <c r="K74" i="1" s="1"/>
  <c r="Q74" i="1"/>
  <c r="R74" i="1" s="1"/>
  <c r="J75" i="1"/>
  <c r="K75" i="1" s="1"/>
  <c r="Q75" i="1"/>
  <c r="R75" i="1" s="1"/>
  <c r="J76" i="1"/>
  <c r="K76" i="1" s="1"/>
  <c r="Q76" i="1"/>
  <c r="R76" i="1" s="1"/>
  <c r="J77" i="1"/>
  <c r="K77" i="1" s="1"/>
  <c r="Q77" i="1"/>
  <c r="R77" i="1" s="1"/>
  <c r="J78" i="1"/>
  <c r="K78" i="1" s="1"/>
  <c r="Q78" i="1"/>
  <c r="R78" i="1" s="1"/>
  <c r="S69" i="1" l="1"/>
  <c r="D69" i="8" s="1"/>
  <c r="F69" i="8" s="1"/>
  <c r="S62" i="1"/>
  <c r="D62" i="8" s="1"/>
  <c r="F62" i="8" s="1"/>
  <c r="S60" i="1"/>
  <c r="D60" i="8" s="1"/>
  <c r="F60" i="8" s="1"/>
  <c r="S54" i="1"/>
  <c r="D54" i="8" s="1"/>
  <c r="F54" i="8" s="1"/>
  <c r="S53" i="1"/>
  <c r="D53" i="8" s="1"/>
  <c r="F53" i="8" s="1"/>
  <c r="S68" i="1"/>
  <c r="S76" i="1"/>
  <c r="D76" i="8" s="1"/>
  <c r="F76" i="8" s="1"/>
  <c r="S57" i="1"/>
  <c r="D57" i="8" s="1"/>
  <c r="F57" i="8" s="1"/>
  <c r="S67" i="1"/>
  <c r="D67" i="8" s="1"/>
  <c r="F67" i="8" s="1"/>
  <c r="S71" i="1"/>
  <c r="D71" i="8" s="1"/>
  <c r="F71" i="8" s="1"/>
  <c r="S78" i="1"/>
  <c r="D78" i="8" s="1"/>
  <c r="F78" i="8" s="1"/>
  <c r="S66" i="1"/>
  <c r="D66" i="8" s="1"/>
  <c r="F66" i="8" s="1"/>
  <c r="S56" i="1"/>
  <c r="D56" i="8" s="1"/>
  <c r="F56" i="8" s="1"/>
  <c r="S58" i="1"/>
  <c r="D58" i="8" s="1"/>
  <c r="F58" i="8" s="1"/>
  <c r="S51" i="1"/>
  <c r="D51" i="8" s="1"/>
  <c r="F51" i="8" s="1"/>
  <c r="S75" i="1"/>
  <c r="D75" i="8" s="1"/>
  <c r="F75" i="8" s="1"/>
  <c r="S70" i="1"/>
  <c r="D70" i="8" s="1"/>
  <c r="F70" i="8" s="1"/>
  <c r="S61" i="1"/>
  <c r="D61" i="8" s="1"/>
  <c r="F61" i="8" s="1"/>
  <c r="S77" i="1"/>
  <c r="D77" i="8" s="1"/>
  <c r="F77" i="8" s="1"/>
  <c r="S72" i="1"/>
  <c r="D72" i="8" s="1"/>
  <c r="F72" i="8" s="1"/>
  <c r="S65" i="1"/>
  <c r="D65" i="8" s="1"/>
  <c r="F65" i="8" s="1"/>
  <c r="S55" i="1"/>
  <c r="D55" i="8" s="1"/>
  <c r="F55" i="8" s="1"/>
  <c r="S73" i="1"/>
  <c r="D73" i="8" s="1"/>
  <c r="F73" i="8" s="1"/>
  <c r="S63" i="1"/>
  <c r="D63" i="8" s="1"/>
  <c r="F63" i="8" s="1"/>
  <c r="S74" i="1"/>
  <c r="D74" i="8" s="1"/>
  <c r="F74" i="8" s="1"/>
  <c r="S64" i="1"/>
  <c r="D64" i="8" s="1"/>
  <c r="F64" i="8" s="1"/>
  <c r="S59" i="1"/>
  <c r="D59" i="8" s="1"/>
  <c r="F59" i="8" s="1"/>
  <c r="S52" i="1"/>
  <c r="D52" i="8" s="1"/>
  <c r="F52" i="8" s="1"/>
  <c r="D68" i="8" l="1"/>
  <c r="F68" i="8" s="1"/>
  <c r="Q5" i="1"/>
  <c r="R5" i="1" s="1"/>
  <c r="Q6" i="1"/>
  <c r="R6" i="1"/>
  <c r="Q11" i="1"/>
  <c r="R11" i="1" s="1"/>
  <c r="Q12" i="1"/>
  <c r="R12" i="1" s="1"/>
  <c r="Q13" i="1"/>
  <c r="R13" i="1" s="1"/>
  <c r="Q14" i="1"/>
  <c r="R14" i="1" s="1"/>
  <c r="Q16" i="1"/>
  <c r="R16" i="1" s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4" i="1"/>
  <c r="R24" i="1" s="1"/>
  <c r="Q25" i="1"/>
  <c r="R25" i="1" s="1"/>
  <c r="Q26" i="1"/>
  <c r="R26" i="1" s="1"/>
  <c r="Q27" i="1"/>
  <c r="R27" i="1" s="1"/>
  <c r="Q29" i="1"/>
  <c r="R29" i="1" s="1"/>
  <c r="Q30" i="1"/>
  <c r="R30" i="1" s="1"/>
  <c r="Q31" i="1"/>
  <c r="R31" i="1" s="1"/>
  <c r="Q32" i="1"/>
  <c r="R32" i="1" s="1"/>
  <c r="Q34" i="1"/>
  <c r="R34" i="1" s="1"/>
  <c r="Q35" i="1"/>
  <c r="R35" i="1" s="1"/>
  <c r="Q36" i="1"/>
  <c r="R36" i="1" s="1"/>
  <c r="Q37" i="1"/>
  <c r="R37" i="1" s="1"/>
  <c r="Q41" i="1"/>
  <c r="R41" i="1" s="1"/>
  <c r="Q42" i="1"/>
  <c r="R42" i="1" s="1"/>
  <c r="Q43" i="1"/>
  <c r="R43" i="1" s="1"/>
  <c r="Q45" i="1"/>
  <c r="R45" i="1" s="1"/>
  <c r="Q46" i="1"/>
  <c r="R46" i="1" s="1"/>
  <c r="Q47" i="1"/>
  <c r="R47" i="1" s="1"/>
  <c r="Q48" i="1"/>
  <c r="R48" i="1" s="1"/>
  <c r="Q49" i="1"/>
  <c r="R49" i="1" s="1"/>
  <c r="J32" i="1"/>
  <c r="K32" i="1" s="1"/>
  <c r="J7" i="1"/>
  <c r="K7" i="1" s="1"/>
  <c r="Q7" i="1"/>
  <c r="R7" i="1" s="1"/>
  <c r="J3" i="1"/>
  <c r="K3" i="1" s="1"/>
  <c r="Q3" i="1"/>
  <c r="R3" i="1" s="1"/>
  <c r="L3" i="7"/>
  <c r="J4" i="1"/>
  <c r="K4" i="1" s="1"/>
  <c r="Q4" i="1"/>
  <c r="R4" i="1" s="1"/>
  <c r="L4" i="7"/>
  <c r="M4" i="7" s="1"/>
  <c r="E4" i="8" s="1"/>
  <c r="J5" i="1"/>
  <c r="K5" i="1" s="1"/>
  <c r="L5" i="7"/>
  <c r="M5" i="7" s="1"/>
  <c r="E5" i="8" s="1"/>
  <c r="J6" i="1"/>
  <c r="K6" i="1" s="1"/>
  <c r="S6" i="1" s="1"/>
  <c r="D6" i="8" s="1"/>
  <c r="L6" i="7"/>
  <c r="M6" i="7" s="1"/>
  <c r="E6" i="8" s="1"/>
  <c r="J9" i="1"/>
  <c r="K9" i="1" s="1"/>
  <c r="Q9" i="1"/>
  <c r="R9" i="1" s="1"/>
  <c r="J11" i="1"/>
  <c r="K11" i="1" s="1"/>
  <c r="J12" i="1"/>
  <c r="K12" i="1" s="1"/>
  <c r="J8" i="1"/>
  <c r="K8" i="1" s="1"/>
  <c r="Q8" i="1"/>
  <c r="R8" i="1" s="1"/>
  <c r="J10" i="1"/>
  <c r="K10" i="1" s="1"/>
  <c r="Q10" i="1"/>
  <c r="R10" i="1" s="1"/>
  <c r="J13" i="1"/>
  <c r="K13" i="1" s="1"/>
  <c r="S13" i="1" s="1"/>
  <c r="D13" i="8" s="1"/>
  <c r="F13" i="8" s="1"/>
  <c r="J14" i="1"/>
  <c r="K14" i="1" s="1"/>
  <c r="J15" i="1"/>
  <c r="K15" i="1" s="1"/>
  <c r="Q15" i="1"/>
  <c r="R15" i="1" s="1"/>
  <c r="J16" i="1"/>
  <c r="K16" i="1" s="1"/>
  <c r="J17" i="1"/>
  <c r="K17" i="1"/>
  <c r="J18" i="1"/>
  <c r="K18" i="1" s="1"/>
  <c r="S18" i="1" s="1"/>
  <c r="D18" i="8" s="1"/>
  <c r="F18" i="8" s="1"/>
  <c r="J19" i="1"/>
  <c r="K19" i="1" s="1"/>
  <c r="J20" i="1"/>
  <c r="K20" i="1" s="1"/>
  <c r="J21" i="1"/>
  <c r="K21" i="1" s="1"/>
  <c r="J22" i="1"/>
  <c r="K22" i="1" s="1"/>
  <c r="J23" i="1"/>
  <c r="K23" i="1" s="1"/>
  <c r="Q23" i="1"/>
  <c r="R23" i="1" s="1"/>
  <c r="J24" i="1"/>
  <c r="K24" i="1" s="1"/>
  <c r="J25" i="1"/>
  <c r="K25" i="1" s="1"/>
  <c r="J26" i="1"/>
  <c r="K26" i="1" s="1"/>
  <c r="J27" i="1"/>
  <c r="K27" i="1" s="1"/>
  <c r="J28" i="1"/>
  <c r="K28" i="1" s="1"/>
  <c r="Q28" i="1"/>
  <c r="R28" i="1" s="1"/>
  <c r="J29" i="1"/>
  <c r="K29" i="1" s="1"/>
  <c r="J30" i="1"/>
  <c r="K30" i="1" s="1"/>
  <c r="J31" i="1"/>
  <c r="K31" i="1" s="1"/>
  <c r="J33" i="1"/>
  <c r="K33" i="1" s="1"/>
  <c r="Q33" i="1"/>
  <c r="R33" i="1" s="1"/>
  <c r="J34" i="1"/>
  <c r="K34" i="1" s="1"/>
  <c r="J35" i="1"/>
  <c r="K35" i="1" s="1"/>
  <c r="J36" i="1"/>
  <c r="K36" i="1" s="1"/>
  <c r="J37" i="1"/>
  <c r="K37" i="1" s="1"/>
  <c r="J38" i="1"/>
  <c r="K38" i="1" s="1"/>
  <c r="Q38" i="1"/>
  <c r="R38" i="1" s="1"/>
  <c r="J39" i="1"/>
  <c r="K39" i="1" s="1"/>
  <c r="Q39" i="1"/>
  <c r="R39" i="1" s="1"/>
  <c r="J40" i="1"/>
  <c r="K40" i="1" s="1"/>
  <c r="Q40" i="1"/>
  <c r="R40" i="1" s="1"/>
  <c r="J41" i="1"/>
  <c r="K41" i="1" s="1"/>
  <c r="J42" i="1"/>
  <c r="K42" i="1" s="1"/>
  <c r="S42" i="1" s="1"/>
  <c r="D42" i="8" s="1"/>
  <c r="F42" i="8" s="1"/>
  <c r="J43" i="1"/>
  <c r="K43" i="1" s="1"/>
  <c r="J44" i="1"/>
  <c r="K44" i="1" s="1"/>
  <c r="Q44" i="1"/>
  <c r="R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Q50" i="1"/>
  <c r="R50" i="1" s="1"/>
  <c r="F6" i="8" l="1"/>
  <c r="S44" i="1"/>
  <c r="D44" i="8" s="1"/>
  <c r="F44" i="8" s="1"/>
  <c r="S17" i="1"/>
  <c r="D17" i="8" s="1"/>
  <c r="F17" i="8" s="1"/>
  <c r="S25" i="1"/>
  <c r="D25" i="8" s="1"/>
  <c r="F25" i="8" s="1"/>
  <c r="S16" i="1"/>
  <c r="D16" i="8" s="1"/>
  <c r="F16" i="8" s="1"/>
  <c r="S49" i="1"/>
  <c r="D49" i="8" s="1"/>
  <c r="F49" i="8" s="1"/>
  <c r="S48" i="1"/>
  <c r="D48" i="8" s="1"/>
  <c r="F48" i="8" s="1"/>
  <c r="S47" i="1"/>
  <c r="D47" i="8" s="1"/>
  <c r="F47" i="8" s="1"/>
  <c r="S46" i="1"/>
  <c r="D46" i="8" s="1"/>
  <c r="F46" i="8" s="1"/>
  <c r="S41" i="1"/>
  <c r="D41" i="8" s="1"/>
  <c r="F41" i="8" s="1"/>
  <c r="S37" i="1"/>
  <c r="D37" i="8" s="1"/>
  <c r="F37" i="8" s="1"/>
  <c r="S36" i="1"/>
  <c r="D36" i="8" s="1"/>
  <c r="F36" i="8" s="1"/>
  <c r="S35" i="1"/>
  <c r="D35" i="8" s="1"/>
  <c r="F35" i="8" s="1"/>
  <c r="S33" i="1"/>
  <c r="D33" i="8" s="1"/>
  <c r="F33" i="8" s="1"/>
  <c r="S32" i="1"/>
  <c r="D32" i="8" s="1"/>
  <c r="F32" i="8" s="1"/>
  <c r="S31" i="1"/>
  <c r="D31" i="8" s="1"/>
  <c r="F31" i="8" s="1"/>
  <c r="S30" i="1"/>
  <c r="D30" i="8" s="1"/>
  <c r="F30" i="8" s="1"/>
  <c r="S27" i="1"/>
  <c r="D27" i="8" s="1"/>
  <c r="F27" i="8" s="1"/>
  <c r="S26" i="1"/>
  <c r="D26" i="8" s="1"/>
  <c r="F26" i="8" s="1"/>
  <c r="S24" i="1"/>
  <c r="D24" i="8" s="1"/>
  <c r="F24" i="8" s="1"/>
  <c r="S22" i="1"/>
  <c r="D22" i="8" s="1"/>
  <c r="F22" i="8" s="1"/>
  <c r="S21" i="1"/>
  <c r="D21" i="8" s="1"/>
  <c r="F21" i="8" s="1"/>
  <c r="S20" i="1"/>
  <c r="D20" i="8" s="1"/>
  <c r="F20" i="8" s="1"/>
  <c r="S19" i="1"/>
  <c r="D19" i="8" s="1"/>
  <c r="F19" i="8" s="1"/>
  <c r="S15" i="1"/>
  <c r="D15" i="8" s="1"/>
  <c r="F15" i="8" s="1"/>
  <c r="S11" i="1"/>
  <c r="D11" i="8" s="1"/>
  <c r="F11" i="8" s="1"/>
  <c r="S8" i="1"/>
  <c r="D8" i="8" s="1"/>
  <c r="F8" i="8" s="1"/>
  <c r="S5" i="1"/>
  <c r="D5" i="8" s="1"/>
  <c r="F5" i="8" s="1"/>
  <c r="S4" i="1"/>
  <c r="D4" i="8" s="1"/>
  <c r="F4" i="8" s="1"/>
  <c r="S12" i="1"/>
  <c r="D12" i="8" s="1"/>
  <c r="F12" i="8" s="1"/>
  <c r="S29" i="1"/>
  <c r="D29" i="8" s="1"/>
  <c r="F29" i="8" s="1"/>
  <c r="S45" i="1"/>
  <c r="D45" i="8" s="1"/>
  <c r="F45" i="8" s="1"/>
  <c r="S9" i="1"/>
  <c r="D9" i="8" s="1"/>
  <c r="F9" i="8" s="1"/>
  <c r="S38" i="1"/>
  <c r="D38" i="8" s="1"/>
  <c r="F38" i="8" s="1"/>
  <c r="S7" i="1"/>
  <c r="D7" i="8" s="1"/>
  <c r="F7" i="8" s="1"/>
  <c r="S40" i="1"/>
  <c r="D40" i="8" s="1"/>
  <c r="F40" i="8" s="1"/>
  <c r="S34" i="1"/>
  <c r="D34" i="8" s="1"/>
  <c r="F34" i="8" s="1"/>
  <c r="S23" i="1"/>
  <c r="D23" i="8" s="1"/>
  <c r="F23" i="8" s="1"/>
  <c r="S10" i="1"/>
  <c r="D10" i="8" s="1"/>
  <c r="F10" i="8" s="1"/>
  <c r="S39" i="1"/>
  <c r="D39" i="8" s="1"/>
  <c r="F39" i="8" s="1"/>
  <c r="S28" i="1"/>
  <c r="D28" i="8" s="1"/>
  <c r="F28" i="8" s="1"/>
  <c r="S14" i="1"/>
  <c r="D14" i="8" s="1"/>
  <c r="F14" i="8" s="1"/>
  <c r="S50" i="1"/>
  <c r="D50" i="8" s="1"/>
  <c r="F50" i="8" s="1"/>
  <c r="S43" i="1"/>
  <c r="D43" i="8" s="1"/>
  <c r="F43" i="8" s="1"/>
  <c r="S3" i="1"/>
  <c r="K79" i="1"/>
  <c r="L79" i="7"/>
  <c r="M3" i="7"/>
  <c r="D3" i="8" l="1"/>
  <c r="X8" i="1"/>
  <c r="X7" i="1"/>
  <c r="X6" i="1"/>
  <c r="X4" i="1"/>
  <c r="X5" i="1"/>
  <c r="X3" i="1"/>
  <c r="B14" i="5"/>
  <c r="B6" i="5"/>
  <c r="B13" i="5"/>
  <c r="B5" i="5"/>
  <c r="B12" i="5"/>
  <c r="B4" i="5"/>
  <c r="B11" i="5"/>
  <c r="B10" i="5"/>
  <c r="B2" i="5"/>
  <c r="B9" i="5"/>
  <c r="B3" i="5"/>
  <c r="B8" i="5"/>
  <c r="B7" i="5"/>
  <c r="D80" i="8"/>
  <c r="J12" i="8" s="1"/>
  <c r="S80" i="1"/>
  <c r="S81" i="1"/>
  <c r="D79" i="8"/>
  <c r="J11" i="8" s="1"/>
  <c r="M81" i="7"/>
  <c r="M80" i="7"/>
  <c r="M79" i="7"/>
  <c r="S79" i="1"/>
  <c r="P7" i="7"/>
  <c r="P5" i="7"/>
  <c r="P8" i="7"/>
  <c r="P6" i="7"/>
  <c r="P4" i="7"/>
  <c r="E3" i="8"/>
  <c r="P3" i="7"/>
  <c r="M14" i="5" l="1"/>
  <c r="M8" i="5"/>
  <c r="M6" i="5"/>
  <c r="M3" i="5"/>
  <c r="M13" i="5"/>
  <c r="M7" i="5"/>
  <c r="M5" i="5"/>
  <c r="M4" i="5"/>
  <c r="M12" i="5"/>
  <c r="M2" i="5"/>
  <c r="M11" i="5"/>
  <c r="M10" i="5"/>
  <c r="M9" i="5"/>
  <c r="E80" i="8"/>
  <c r="K12" i="8" s="1"/>
  <c r="E79" i="8"/>
  <c r="K11" i="8" s="1"/>
  <c r="B21" i="5"/>
  <c r="B24" i="5"/>
  <c r="B20" i="5"/>
  <c r="B19" i="5"/>
  <c r="B23" i="5"/>
  <c r="B22" i="5"/>
  <c r="F3" i="8"/>
  <c r="F79" i="8" l="1"/>
  <c r="L11" i="8" s="1"/>
  <c r="F80" i="8"/>
  <c r="L12" i="8" s="1"/>
  <c r="J4" i="8"/>
  <c r="J3" i="8"/>
  <c r="J8" i="8"/>
  <c r="J7" i="8"/>
  <c r="J6" i="8"/>
  <c r="J5" i="8"/>
</calcChain>
</file>

<file path=xl/sharedStrings.xml><?xml version="1.0" encoding="utf-8"?>
<sst xmlns="http://schemas.openxmlformats.org/spreadsheetml/2006/main" count="1068" uniqueCount="213">
  <si>
    <t>Course</t>
  </si>
  <si>
    <t>GIVEN NAME</t>
  </si>
  <si>
    <t>FAMILY NAME</t>
  </si>
  <si>
    <t>PART 1</t>
  </si>
  <si>
    <t>Problems</t>
  </si>
  <si>
    <t>Improvements</t>
  </si>
  <si>
    <t>Literature</t>
  </si>
  <si>
    <t>Presentation</t>
  </si>
  <si>
    <t>References</t>
  </si>
  <si>
    <t>TOTAL</t>
  </si>
  <si>
    <t>Answers</t>
  </si>
  <si>
    <t>Colour</t>
  </si>
  <si>
    <t>Other elements</t>
  </si>
  <si>
    <t>Creativity</t>
  </si>
  <si>
    <t>GRADE</t>
  </si>
  <si>
    <t>PART 2</t>
  </si>
  <si>
    <t>SD</t>
  </si>
  <si>
    <t>Skewness</t>
  </si>
  <si>
    <t>RANGE</t>
  </si>
  <si>
    <t>More</t>
  </si>
  <si>
    <t>Frequency</t>
  </si>
  <si>
    <t>Attendance</t>
  </si>
  <si>
    <t>First</t>
  </si>
  <si>
    <t>Upper Second</t>
  </si>
  <si>
    <t>Lower Second</t>
  </si>
  <si>
    <t>Third</t>
  </si>
  <si>
    <t>Condonable</t>
  </si>
  <si>
    <t>Fail</t>
  </si>
  <si>
    <t>DAVIES</t>
  </si>
  <si>
    <t>JONES</t>
  </si>
  <si>
    <t>Good points</t>
  </si>
  <si>
    <t>DAV 1</t>
  </si>
  <si>
    <t>DAV 2</t>
  </si>
  <si>
    <t>Analysis (20%)</t>
  </si>
  <si>
    <t>Documentation (10%)</t>
  </si>
  <si>
    <t>Notes</t>
  </si>
  <si>
    <t>Other Factors (10%)</t>
  </si>
  <si>
    <t>Dataset (10%)</t>
  </si>
  <si>
    <t>Hypotheses (10%)</t>
  </si>
  <si>
    <t>Techniques (15%)</t>
  </si>
  <si>
    <t>Interpretation (15%)</t>
  </si>
  <si>
    <t>Presentation (10%)</t>
  </si>
  <si>
    <t>Bin</t>
  </si>
  <si>
    <t>HND_CWDHND</t>
  </si>
  <si>
    <t>BSC_CNSSH</t>
  </si>
  <si>
    <t>BARNETT</t>
  </si>
  <si>
    <t>HND_CNSHND</t>
  </si>
  <si>
    <t xml:space="preserve">ABUKHAR  </t>
  </si>
  <si>
    <t>DAHIR CABDINUUR</t>
  </si>
  <si>
    <t>BSC-PT_DA6CNS</t>
  </si>
  <si>
    <t>BSC_CWDSH</t>
  </si>
  <si>
    <t xml:space="preserve">RHYS  </t>
  </si>
  <si>
    <t xml:space="preserve">JAMES  </t>
  </si>
  <si>
    <t>MCOMP_MCOMPCWDSH</t>
  </si>
  <si>
    <t>EVANS</t>
  </si>
  <si>
    <t>HILL</t>
  </si>
  <si>
    <t>BSC_COMSH</t>
  </si>
  <si>
    <t>HUGHES</t>
  </si>
  <si>
    <t xml:space="preserve">DAVID JOHN </t>
  </si>
  <si>
    <t>JEFFERY</t>
  </si>
  <si>
    <t xml:space="preserve">LLOYD  </t>
  </si>
  <si>
    <t>MCOMP_MCOMPCNSSH</t>
  </si>
  <si>
    <t xml:space="preserve">HARRISON JOHN </t>
  </si>
  <si>
    <t>KEEVILL</t>
  </si>
  <si>
    <t>BSC4F_CNSSH</t>
  </si>
  <si>
    <t xml:space="preserve">PATRYK BENIAMIN </t>
  </si>
  <si>
    <t>RAPACZ</t>
  </si>
  <si>
    <t>BSC_BISSH</t>
  </si>
  <si>
    <t xml:space="preserve">JAIME  </t>
  </si>
  <si>
    <t>SERODIO</t>
  </si>
  <si>
    <t xml:space="preserve">SAMUEL  </t>
  </si>
  <si>
    <t xml:space="preserve">DYLAN BARRIE </t>
  </si>
  <si>
    <t>MARTIN</t>
  </si>
  <si>
    <t>Condonable Fail</t>
  </si>
  <si>
    <t>Mean</t>
  </si>
  <si>
    <t>St. Dev.</t>
  </si>
  <si>
    <t>Assignment 1</t>
  </si>
  <si>
    <t>Assignment 2</t>
  </si>
  <si>
    <t>Overall</t>
  </si>
  <si>
    <t xml:space="preserve">BENJAMIN  </t>
  </si>
  <si>
    <t>ATKINS</t>
  </si>
  <si>
    <t>JAMES ALEXANDER DAVID</t>
  </si>
  <si>
    <t>BALL</t>
  </si>
  <si>
    <t xml:space="preserve">IBRAHIM  </t>
  </si>
  <si>
    <t>BALOGUN</t>
  </si>
  <si>
    <t xml:space="preserve">MATTHEW  </t>
  </si>
  <si>
    <t>BANWELL-CLODE</t>
  </si>
  <si>
    <t xml:space="preserve">THOMAS  </t>
  </si>
  <si>
    <t>BEARD</t>
  </si>
  <si>
    <t>CARTER</t>
  </si>
  <si>
    <t>CALUM DEWI LLOYD</t>
  </si>
  <si>
    <t>CASE</t>
  </si>
  <si>
    <t xml:space="preserve">RIZWAN  </t>
  </si>
  <si>
    <t>CHISHTI</t>
  </si>
  <si>
    <t xml:space="preserve">CAMERON  </t>
  </si>
  <si>
    <t>CHURCHILL</t>
  </si>
  <si>
    <t>BSC-PT_DA6CDI</t>
  </si>
  <si>
    <t xml:space="preserve">EMMA LOUISE </t>
  </si>
  <si>
    <t xml:space="preserve">SHAUN  </t>
  </si>
  <si>
    <t xml:space="preserve">SUZANNE MICHELLE </t>
  </si>
  <si>
    <t>HND_COMHND</t>
  </si>
  <si>
    <t xml:space="preserve">THOMAS JOHN </t>
  </si>
  <si>
    <t xml:space="preserve">MICHAEL ANDREW </t>
  </si>
  <si>
    <t>ELLIOTT</t>
  </si>
  <si>
    <t xml:space="preserve">GARETH JOHN </t>
  </si>
  <si>
    <t xml:space="preserve">PETER REES </t>
  </si>
  <si>
    <t xml:space="preserve">THOMAS RHYS </t>
  </si>
  <si>
    <t xml:space="preserve">TIMOTHY  </t>
  </si>
  <si>
    <t>FERFERS</t>
  </si>
  <si>
    <t>FOX</t>
  </si>
  <si>
    <t xml:space="preserve">KALLUM  </t>
  </si>
  <si>
    <t>GORDON</t>
  </si>
  <si>
    <t>RICHARD JOHN CHARLES</t>
  </si>
  <si>
    <t>GREEN</t>
  </si>
  <si>
    <t xml:space="preserve">ZAEEM  </t>
  </si>
  <si>
    <t>GULAMMAMODO</t>
  </si>
  <si>
    <t xml:space="preserve">ANTON  </t>
  </si>
  <si>
    <t>HALL</t>
  </si>
  <si>
    <t xml:space="preserve">JAMES DANIEL </t>
  </si>
  <si>
    <t>HARRIS</t>
  </si>
  <si>
    <t xml:space="preserve">CORREY  </t>
  </si>
  <si>
    <t>HEARD</t>
  </si>
  <si>
    <t xml:space="preserve">GERAINT ARFON </t>
  </si>
  <si>
    <t xml:space="preserve">JAKE LEWIS </t>
  </si>
  <si>
    <t xml:space="preserve">JOHN PAUL </t>
  </si>
  <si>
    <t xml:space="preserve">KALAN JAY </t>
  </si>
  <si>
    <t xml:space="preserve">DAVID  </t>
  </si>
  <si>
    <t>ISAAC</t>
  </si>
  <si>
    <t xml:space="preserve">MATTHEW LEE </t>
  </si>
  <si>
    <t>JAMES</t>
  </si>
  <si>
    <t xml:space="preserve">RICHARD OWEN </t>
  </si>
  <si>
    <t xml:space="preserve">RICHARD  </t>
  </si>
  <si>
    <t>LAMNEA</t>
  </si>
  <si>
    <t xml:space="preserve">TOMOS JOSEPH </t>
  </si>
  <si>
    <t>LEGGETT</t>
  </si>
  <si>
    <t xml:space="preserve">JESSICA ELIZABETH </t>
  </si>
  <si>
    <t>MARFELL</t>
  </si>
  <si>
    <t xml:space="preserve">DORIS BHOKE </t>
  </si>
  <si>
    <t>MASEKE</t>
  </si>
  <si>
    <t>ANNE PATRICIA CLAIRE</t>
  </si>
  <si>
    <t>MCDONNELL</t>
  </si>
  <si>
    <t xml:space="preserve">MIKOLAJ  </t>
  </si>
  <si>
    <t>MICHALSKI</t>
  </si>
  <si>
    <t xml:space="preserve">ADAM DAVID </t>
  </si>
  <si>
    <t>MOORE</t>
  </si>
  <si>
    <t xml:space="preserve">BRIAN PAUL </t>
  </si>
  <si>
    <t>MORRIS</t>
  </si>
  <si>
    <t xml:space="preserve">PAUL SAMUEL </t>
  </si>
  <si>
    <t>NEWMAN</t>
  </si>
  <si>
    <t xml:space="preserve">NEIL ANDREW </t>
  </si>
  <si>
    <t>O`MAHONEY</t>
  </si>
  <si>
    <t xml:space="preserve">JAROMIR  </t>
  </si>
  <si>
    <t>PAUER</t>
  </si>
  <si>
    <t>ELIZABETH LOWRIE ROSE</t>
  </si>
  <si>
    <t>PROCTOR</t>
  </si>
  <si>
    <t xml:space="preserve">KATIE  </t>
  </si>
  <si>
    <t>REES</t>
  </si>
  <si>
    <t xml:space="preserve">PAUL LLEWELLYN </t>
  </si>
  <si>
    <t>RICHARDS</t>
  </si>
  <si>
    <t xml:space="preserve">HARRY  </t>
  </si>
  <si>
    <t>ROBERTS</t>
  </si>
  <si>
    <t>IEUAN IDRIS JAMES</t>
  </si>
  <si>
    <t xml:space="preserve">JOSEPH  </t>
  </si>
  <si>
    <t>ROSS</t>
  </si>
  <si>
    <t>JACK THOMAS ALAN</t>
  </si>
  <si>
    <t>ROUT</t>
  </si>
  <si>
    <t xml:space="preserve">SARAH ANN </t>
  </si>
  <si>
    <t>RULE</t>
  </si>
  <si>
    <t xml:space="preserve">THOMAS LUKE </t>
  </si>
  <si>
    <t>SMITH</t>
  </si>
  <si>
    <t xml:space="preserve">JORDAN LUKE </t>
  </si>
  <si>
    <t>SOROKO</t>
  </si>
  <si>
    <t>BSC_CDISH</t>
  </si>
  <si>
    <t xml:space="preserve">OSVALDAS  </t>
  </si>
  <si>
    <t>STANELIS</t>
  </si>
  <si>
    <t xml:space="preserve">CURTIS LOUIS </t>
  </si>
  <si>
    <t>STEPHENS</t>
  </si>
  <si>
    <t>HARRISON DAVID JOSEPH</t>
  </si>
  <si>
    <t>STONE</t>
  </si>
  <si>
    <t xml:space="preserve">DAWID  </t>
  </si>
  <si>
    <t>TROCHIM</t>
  </si>
  <si>
    <t xml:space="preserve">HAFIZ  </t>
  </si>
  <si>
    <t>UDDIN</t>
  </si>
  <si>
    <t xml:space="preserve">JERICHO JERMAINE </t>
  </si>
  <si>
    <t>UZZELL</t>
  </si>
  <si>
    <t>MARK LAWRENCE EDWIN</t>
  </si>
  <si>
    <t>VAUGHAN</t>
  </si>
  <si>
    <t xml:space="preserve">SHANNON LOUISE </t>
  </si>
  <si>
    <t>WALLACE</t>
  </si>
  <si>
    <t xml:space="preserve">KIMANI  </t>
  </si>
  <si>
    <t>WARD</t>
  </si>
  <si>
    <t xml:space="preserve">JOSEPH RYAN </t>
  </si>
  <si>
    <t>WILLIAMS</t>
  </si>
  <si>
    <t>WILLIS</t>
  </si>
  <si>
    <t xml:space="preserve">DONNA LOUISE </t>
  </si>
  <si>
    <t>WRIGHT</t>
  </si>
  <si>
    <t xml:space="preserve">DYLAN  </t>
  </si>
  <si>
    <t>YEATES</t>
  </si>
  <si>
    <t xml:space="preserve">KRYSTIAN  </t>
  </si>
  <si>
    <t>ZADROZNY</t>
  </si>
  <si>
    <t xml:space="preserve">MARUF  </t>
  </si>
  <si>
    <t>ZAMAN</t>
  </si>
  <si>
    <t>Comment</t>
  </si>
  <si>
    <t>DD</t>
  </si>
  <si>
    <t>Late</t>
  </si>
  <si>
    <t>Late beyond 7 days</t>
  </si>
  <si>
    <t>DD 8/5/20</t>
  </si>
  <si>
    <t>MEAN</t>
  </si>
  <si>
    <t>A2?</t>
  </si>
  <si>
    <t>Y</t>
  </si>
  <si>
    <t>70, -5% for over 10% too long</t>
  </si>
  <si>
    <t>DDA</t>
  </si>
  <si>
    <t>Not on MyTSD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</si>
</sst>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textRotation="90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center"/>
    </xf>
    <xf numFmtId="0" fontId="1" fillId="0" borderId="5" xfId="0" applyFont="1" applyBorder="1" applyAlignment="1">
      <alignment horizontal="center" textRotation="90"/>
    </xf>
    <xf numFmtId="0" fontId="1" fillId="0" borderId="4" xfId="0" applyFont="1" applyBorder="1" applyAlignment="1">
      <alignment horizontal="center" textRotation="90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9" fontId="0" fillId="0" borderId="0" xfId="1" applyFont="1" applyAlignment="1">
      <alignment vertical="center"/>
    </xf>
    <xf numFmtId="0" fontId="0" fillId="0" borderId="11" xfId="0" applyBorder="1"/>
    <xf numFmtId="0" fontId="4" fillId="0" borderId="7" xfId="0" applyFont="1" applyBorder="1" applyAlignment="1">
      <alignment horizontal="center"/>
    </xf>
    <xf numFmtId="0" fontId="1" fillId="0" borderId="0" xfId="0" applyFont="1" applyAlignment="1">
      <alignment horizontal="center" textRotation="90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0" borderId="14" xfId="0" applyFont="1" applyFill="1" applyBorder="1" applyAlignment="1" applyProtection="1">
      <alignment vertical="center"/>
    </xf>
    <xf numFmtId="0" fontId="2" fillId="0" borderId="15" xfId="0" applyFont="1" applyFill="1" applyBorder="1" applyAlignment="1" applyProtection="1">
      <alignment vertical="center"/>
    </xf>
    <xf numFmtId="0" fontId="0" fillId="0" borderId="0" xfId="0" applyBorder="1"/>
    <xf numFmtId="0" fontId="2" fillId="0" borderId="0" xfId="0" applyFont="1" applyFill="1" applyBorder="1" applyAlignment="1" applyProtection="1">
      <alignment vertical="center"/>
    </xf>
    <xf numFmtId="9" fontId="0" fillId="0" borderId="0" xfId="1" applyNumberFormat="1" applyFont="1" applyAlignment="1">
      <alignment vertical="center"/>
    </xf>
    <xf numFmtId="9" fontId="0" fillId="0" borderId="0" xfId="0" applyNumberFormat="1" applyAlignment="1">
      <alignment horizontal="center"/>
    </xf>
    <xf numFmtId="0" fontId="2" fillId="0" borderId="12" xfId="0" applyFont="1" applyFill="1" applyBorder="1" applyAlignment="1" applyProtection="1">
      <alignment vertical="center"/>
    </xf>
    <xf numFmtId="0" fontId="2" fillId="0" borderId="13" xfId="0" applyFont="1" applyFill="1" applyBorder="1" applyAlignment="1" applyProtection="1">
      <alignment vertical="center"/>
    </xf>
    <xf numFmtId="0" fontId="1" fillId="0" borderId="0" xfId="0" applyFont="1" applyFill="1" applyBorder="1" applyAlignment="1">
      <alignment horizontal="center" textRotation="90"/>
    </xf>
    <xf numFmtId="9" fontId="0" fillId="0" borderId="0" xfId="1" applyFont="1" applyAlignment="1">
      <alignment horizontal="center"/>
    </xf>
    <xf numFmtId="0" fontId="2" fillId="2" borderId="14" xfId="0" applyFont="1" applyFill="1" applyBorder="1" applyAlignment="1" applyProtection="1">
      <alignment vertical="center"/>
    </xf>
    <xf numFmtId="0" fontId="2" fillId="2" borderId="15" xfId="0" applyFont="1" applyFill="1" applyBorder="1" applyAlignment="1" applyProtection="1">
      <alignment vertical="center"/>
    </xf>
    <xf numFmtId="164" fontId="0" fillId="0" borderId="15" xfId="0" applyNumberFormat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Percent" xfId="1" builtinId="5"/>
  </cellStyles>
  <dxfs count="22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Assignment 1 (by 5s)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Graphs!$A$2:$A$15</c:f>
              <c:strCache>
                <c:ptCount val="14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  <c:pt idx="13">
                  <c:v>More</c:v>
                </c:pt>
              </c:strCache>
            </c:strRef>
          </c:cat>
          <c:val>
            <c:numRef>
              <c:f>Graphs!$B$2:$B$15</c:f>
              <c:numCache>
                <c:formatCode>General</c:formatCode>
                <c:ptCount val="14"/>
                <c:pt idx="0">
                  <c:v>1</c:v>
                </c:pt>
                <c:pt idx="1">
                  <c:v>0</c:v>
                </c:pt>
                <c:pt idx="2">
                  <c:v>4</c:v>
                </c:pt>
                <c:pt idx="3">
                  <c:v>2</c:v>
                </c:pt>
                <c:pt idx="4">
                  <c:v>10</c:v>
                </c:pt>
                <c:pt idx="5">
                  <c:v>14</c:v>
                </c:pt>
                <c:pt idx="6">
                  <c:v>12</c:v>
                </c:pt>
                <c:pt idx="7">
                  <c:v>11</c:v>
                </c:pt>
                <c:pt idx="8">
                  <c:v>2</c:v>
                </c:pt>
                <c:pt idx="9">
                  <c:v>3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57-436A-A492-CD2F0C50F9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9115712"/>
        <c:axId val="319117952"/>
      </c:barChart>
      <c:catAx>
        <c:axId val="3191157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RANGE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319117952"/>
        <c:crosses val="autoZero"/>
        <c:auto val="1"/>
        <c:lblAlgn val="ctr"/>
        <c:lblOffset val="100"/>
        <c:noMultiLvlLbl val="0"/>
      </c:catAx>
      <c:valAx>
        <c:axId val="3191179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3191157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Assignment 2 (by 5s)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Graphs!$M$1</c:f>
              <c:strCache>
                <c:ptCount val="1"/>
                <c:pt idx="0">
                  <c:v>Frequency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Graphs!$L$2:$L$14</c:f>
              <c:numCache>
                <c:formatCode>General</c:formatCode>
                <c:ptCount val="13"/>
                <c:pt idx="0">
                  <c:v>30</c:v>
                </c:pt>
                <c:pt idx="1">
                  <c:v>35</c:v>
                </c:pt>
                <c:pt idx="2">
                  <c:v>40</c:v>
                </c:pt>
                <c:pt idx="3">
                  <c:v>45</c:v>
                </c:pt>
                <c:pt idx="4">
                  <c:v>50</c:v>
                </c:pt>
                <c:pt idx="5">
                  <c:v>55</c:v>
                </c:pt>
                <c:pt idx="6">
                  <c:v>60</c:v>
                </c:pt>
                <c:pt idx="7">
                  <c:v>65</c:v>
                </c:pt>
                <c:pt idx="8">
                  <c:v>70</c:v>
                </c:pt>
                <c:pt idx="9">
                  <c:v>75</c:v>
                </c:pt>
                <c:pt idx="10">
                  <c:v>80</c:v>
                </c:pt>
                <c:pt idx="11">
                  <c:v>85</c:v>
                </c:pt>
                <c:pt idx="12">
                  <c:v>90</c:v>
                </c:pt>
              </c:numCache>
            </c:numRef>
          </c:cat>
          <c:val>
            <c:numRef>
              <c:f>Graphs!$M$2:$M$14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7</c:v>
                </c:pt>
                <c:pt idx="7">
                  <c:v>7</c:v>
                </c:pt>
                <c:pt idx="8">
                  <c:v>2</c:v>
                </c:pt>
                <c:pt idx="9">
                  <c:v>3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DC-438A-A1AB-CAA5DE2B0A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9122432"/>
        <c:axId val="319116272"/>
      </c:barChart>
      <c:catAx>
        <c:axId val="319122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9116272"/>
        <c:crosses val="autoZero"/>
        <c:auto val="1"/>
        <c:lblAlgn val="ctr"/>
        <c:lblOffset val="100"/>
        <c:noMultiLvlLbl val="0"/>
      </c:catAx>
      <c:valAx>
        <c:axId val="319116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9122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581024</xdr:colOff>
      <xdr:row>13</xdr:row>
      <xdr:rowOff>157163</xdr:rowOff>
    </xdr:from>
    <xdr:ext cx="2886075" cy="609013"/>
    <xdr:sp macro="" textlink="">
      <xdr:nvSpPr>
        <xdr:cNvPr id="2" name="TextBox 1"/>
        <xdr:cNvSpPr txBox="1"/>
      </xdr:nvSpPr>
      <xdr:spPr>
        <a:xfrm>
          <a:off x="8034337" y="2509838"/>
          <a:ext cx="288607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NB: Students marked DDA are</a:t>
          </a:r>
          <a:r>
            <a:rPr lang="en-GB" sz="1100" baseline="0"/>
            <a:t> on the Digital Degree Apprenticeship programme and do not need to submit assignment 2 until July 17th.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180975</xdr:rowOff>
    </xdr:from>
    <xdr:to>
      <xdr:col>9</xdr:col>
      <xdr:colOff>238125</xdr:colOff>
      <xdr:row>10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4763</xdr:colOff>
      <xdr:row>0</xdr:row>
      <xdr:rowOff>176211</xdr:rowOff>
    </xdr:from>
    <xdr:to>
      <xdr:col>19</xdr:col>
      <xdr:colOff>547689</xdr:colOff>
      <xdr:row>10</xdr:row>
      <xdr:rowOff>176212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1"/>
  <sheetViews>
    <sheetView topLeftCell="A49" workbookViewId="0">
      <selection activeCell="K69" sqref="K69"/>
    </sheetView>
  </sheetViews>
  <sheetFormatPr defaultColWidth="9.1328125" defaultRowHeight="14.25" x14ac:dyDescent="0.45"/>
  <cols>
    <col min="1" max="1" width="8.86328125" customWidth="1"/>
    <col min="2" max="2" width="19.86328125" customWidth="1"/>
    <col min="3" max="3" width="24.73046875" customWidth="1"/>
    <col min="4" max="10" width="4.265625" style="8" customWidth="1"/>
    <col min="11" max="11" width="9.1328125" style="8" customWidth="1"/>
    <col min="12" max="17" width="4.265625" style="8" customWidth="1"/>
    <col min="18" max="19" width="9.1328125" style="8" customWidth="1"/>
    <col min="20" max="21" width="9.1328125" customWidth="1"/>
    <col min="22" max="22" width="19" customWidth="1"/>
    <col min="23" max="23" width="20.265625" customWidth="1"/>
  </cols>
  <sheetData>
    <row r="1" spans="1:24" x14ac:dyDescent="0.45">
      <c r="D1" s="11"/>
      <c r="E1" s="12"/>
      <c r="F1" s="12"/>
      <c r="G1" s="13" t="s">
        <v>3</v>
      </c>
      <c r="H1" s="12"/>
      <c r="I1" s="14"/>
      <c r="J1" s="5"/>
      <c r="K1" s="6"/>
      <c r="L1" s="11"/>
      <c r="M1" s="12"/>
      <c r="N1" s="13" t="s">
        <v>15</v>
      </c>
      <c r="O1" s="12"/>
      <c r="P1" s="14"/>
      <c r="Q1" s="5"/>
      <c r="R1" s="6"/>
      <c r="S1" s="6"/>
    </row>
    <row r="2" spans="1:24" ht="76.900000000000006" thickBot="1" x14ac:dyDescent="0.5">
      <c r="A2" s="2" t="s">
        <v>0</v>
      </c>
      <c r="B2" s="2" t="s">
        <v>1</v>
      </c>
      <c r="C2" s="2" t="s">
        <v>2</v>
      </c>
      <c r="D2" s="15" t="s">
        <v>30</v>
      </c>
      <c r="E2" s="4" t="s">
        <v>4</v>
      </c>
      <c r="F2" s="4" t="s">
        <v>5</v>
      </c>
      <c r="G2" s="4" t="s">
        <v>6</v>
      </c>
      <c r="H2" s="4" t="s">
        <v>7</v>
      </c>
      <c r="I2" s="16" t="s">
        <v>8</v>
      </c>
      <c r="J2" s="4" t="s">
        <v>9</v>
      </c>
      <c r="K2" s="3" t="s">
        <v>3</v>
      </c>
      <c r="L2" s="15" t="s">
        <v>7</v>
      </c>
      <c r="M2" s="4" t="s">
        <v>10</v>
      </c>
      <c r="N2" s="4" t="s">
        <v>11</v>
      </c>
      <c r="O2" s="4" t="s">
        <v>12</v>
      </c>
      <c r="P2" s="16" t="s">
        <v>13</v>
      </c>
      <c r="Q2" s="4" t="s">
        <v>9</v>
      </c>
      <c r="R2" s="3" t="s">
        <v>15</v>
      </c>
      <c r="S2" s="3" t="s">
        <v>14</v>
      </c>
      <c r="T2" s="23" t="s">
        <v>21</v>
      </c>
      <c r="U2" s="8" t="s">
        <v>208</v>
      </c>
      <c r="V2" s="38" t="s">
        <v>202</v>
      </c>
    </row>
    <row r="3" spans="1:24" s="1" customFormat="1" ht="20.100000000000001" customHeight="1" thickBot="1" x14ac:dyDescent="0.5">
      <c r="A3" s="36" t="s">
        <v>49</v>
      </c>
      <c r="B3" s="37" t="s">
        <v>79</v>
      </c>
      <c r="C3" s="37" t="s">
        <v>80</v>
      </c>
      <c r="D3" s="17">
        <v>3</v>
      </c>
      <c r="E3" s="7">
        <v>3</v>
      </c>
      <c r="F3" s="7">
        <v>3</v>
      </c>
      <c r="G3" s="7">
        <v>4</v>
      </c>
      <c r="H3" s="7">
        <v>5</v>
      </c>
      <c r="I3" s="18">
        <v>5</v>
      </c>
      <c r="J3" s="7">
        <f>(0.2*(D3+E3))+(0.3*F3)+(0.1*(G3+H3+I3))</f>
        <v>3.5</v>
      </c>
      <c r="K3" s="9">
        <f>IF(J3&gt;2,(((J3-2)*15)+40),J3*20)</f>
        <v>62.5</v>
      </c>
      <c r="L3" s="17">
        <v>3</v>
      </c>
      <c r="M3" s="7">
        <v>4</v>
      </c>
      <c r="N3" s="7">
        <v>4</v>
      </c>
      <c r="O3" s="7">
        <v>4</v>
      </c>
      <c r="P3" s="18">
        <v>2</v>
      </c>
      <c r="Q3" s="7">
        <f t="shared" ref="Q3:Q34" si="0">(0.35*L3)+(0.15*M3)+(0.2*(N3+O3))+(0.1*P3)</f>
        <v>3.45</v>
      </c>
      <c r="R3" s="9">
        <f>IF(Q3&gt;2,(((Q3-2)*15)+40),Q3*20)</f>
        <v>61.75</v>
      </c>
      <c r="S3" s="9">
        <f t="shared" ref="S3:S66" si="1">(K3+R3)/2</f>
        <v>62.125</v>
      </c>
      <c r="T3" s="24">
        <v>0.75</v>
      </c>
      <c r="U3" s="24"/>
      <c r="W3" s="25" t="s">
        <v>22</v>
      </c>
      <c r="X3" s="20">
        <f>COUNTIF(S$3:S$78,"&gt;=70")/COUNTIF(S$3:S$78,"&gt;0")</f>
        <v>9.6774193548387094E-2</v>
      </c>
    </row>
    <row r="4" spans="1:24" s="1" customFormat="1" ht="20.100000000000001" customHeight="1" thickBot="1" x14ac:dyDescent="0.5">
      <c r="A4" s="30" t="s">
        <v>49</v>
      </c>
      <c r="B4" s="31" t="s">
        <v>81</v>
      </c>
      <c r="C4" s="31" t="s">
        <v>82</v>
      </c>
      <c r="D4" s="17">
        <v>4</v>
      </c>
      <c r="E4" s="7">
        <v>4</v>
      </c>
      <c r="F4" s="7">
        <v>2</v>
      </c>
      <c r="G4" s="7">
        <v>5</v>
      </c>
      <c r="H4" s="7">
        <v>5</v>
      </c>
      <c r="I4" s="18">
        <v>5</v>
      </c>
      <c r="J4" s="7">
        <f t="shared" ref="J4:J34" si="2">(0.2*(D4+E4))+(0.3*F4)+(0.1*(G4+H4+I4))</f>
        <v>3.7</v>
      </c>
      <c r="K4" s="9">
        <f t="shared" ref="K4:K34" si="3">IF(J4&gt;2,(((J4-2)*15)+40),J4*20)</f>
        <v>65.5</v>
      </c>
      <c r="L4" s="17">
        <v>3</v>
      </c>
      <c r="M4" s="7">
        <v>3</v>
      </c>
      <c r="N4" s="7">
        <v>3</v>
      </c>
      <c r="O4" s="7">
        <v>3</v>
      </c>
      <c r="P4" s="18">
        <v>3.5</v>
      </c>
      <c r="Q4" s="7">
        <f t="shared" si="0"/>
        <v>3.0500000000000003</v>
      </c>
      <c r="R4" s="9">
        <f t="shared" ref="R4:R34" si="4">IF(Q4&gt;2,(((Q4-2)*15)+40),Q4*20)</f>
        <v>55.75</v>
      </c>
      <c r="S4" s="9">
        <f t="shared" si="1"/>
        <v>60.625</v>
      </c>
      <c r="T4" s="24">
        <v>0.9375</v>
      </c>
      <c r="U4" s="24"/>
      <c r="W4" s="25" t="s">
        <v>23</v>
      </c>
      <c r="X4" s="20">
        <f>COUNTIFS(S$3:S$78,"&gt;=60",S$3:S$78,"&lt;70")/COUNTIF(S$3:S$78,"&gt;0")</f>
        <v>0.35483870967741937</v>
      </c>
    </row>
    <row r="5" spans="1:24" s="1" customFormat="1" ht="20.100000000000001" customHeight="1" thickBot="1" x14ac:dyDescent="0.5">
      <c r="A5" s="30" t="s">
        <v>46</v>
      </c>
      <c r="B5" s="31" t="s">
        <v>83</v>
      </c>
      <c r="C5" s="31" t="s">
        <v>84</v>
      </c>
      <c r="D5" s="17">
        <v>3</v>
      </c>
      <c r="E5" s="7">
        <v>3</v>
      </c>
      <c r="F5" s="7">
        <v>2</v>
      </c>
      <c r="G5" s="7">
        <v>2</v>
      </c>
      <c r="H5" s="7">
        <v>4</v>
      </c>
      <c r="I5" s="18">
        <v>5</v>
      </c>
      <c r="J5" s="7">
        <f t="shared" si="2"/>
        <v>2.9000000000000004</v>
      </c>
      <c r="K5" s="9">
        <f t="shared" si="3"/>
        <v>53.500000000000007</v>
      </c>
      <c r="L5" s="17">
        <v>2</v>
      </c>
      <c r="M5" s="7">
        <v>4</v>
      </c>
      <c r="N5" s="7">
        <v>3</v>
      </c>
      <c r="O5" s="7">
        <v>2</v>
      </c>
      <c r="P5" s="18">
        <v>3</v>
      </c>
      <c r="Q5" s="7">
        <f t="shared" si="0"/>
        <v>2.5999999999999996</v>
      </c>
      <c r="R5" s="9">
        <f t="shared" si="4"/>
        <v>48.999999999999993</v>
      </c>
      <c r="S5" s="9">
        <f t="shared" si="1"/>
        <v>51.25</v>
      </c>
      <c r="T5" s="24">
        <v>0.5625</v>
      </c>
      <c r="U5" s="24" t="s">
        <v>209</v>
      </c>
      <c r="W5" s="25" t="s">
        <v>24</v>
      </c>
      <c r="X5" s="20">
        <f>COUNTIFS(S$3:S$78,"&gt;=50",S$3:S$78,"&lt;60")/COUNTIF(S$3:S$78,"&gt;0")</f>
        <v>0.38709677419354838</v>
      </c>
    </row>
    <row r="6" spans="1:24" s="1" customFormat="1" ht="20.100000000000001" customHeight="1" thickBot="1" x14ac:dyDescent="0.5">
      <c r="A6" s="30" t="s">
        <v>49</v>
      </c>
      <c r="B6" s="31" t="s">
        <v>85</v>
      </c>
      <c r="C6" s="31" t="s">
        <v>86</v>
      </c>
      <c r="D6" s="17"/>
      <c r="E6" s="7"/>
      <c r="F6" s="7"/>
      <c r="G6" s="7"/>
      <c r="H6" s="7"/>
      <c r="I6" s="18"/>
      <c r="J6" s="7">
        <f t="shared" si="2"/>
        <v>0</v>
      </c>
      <c r="K6" s="9">
        <f t="shared" si="3"/>
        <v>0</v>
      </c>
      <c r="L6" s="17"/>
      <c r="M6" s="7"/>
      <c r="N6" s="7"/>
      <c r="O6" s="7"/>
      <c r="P6" s="18"/>
      <c r="Q6" s="7">
        <f t="shared" si="0"/>
        <v>0</v>
      </c>
      <c r="R6" s="9">
        <f t="shared" si="4"/>
        <v>0</v>
      </c>
      <c r="S6" s="9">
        <f t="shared" si="1"/>
        <v>0</v>
      </c>
      <c r="T6" s="24">
        <v>0.5</v>
      </c>
      <c r="U6" s="24"/>
      <c r="W6" s="25" t="s">
        <v>25</v>
      </c>
      <c r="X6" s="20">
        <f>COUNTIFS(S$3:S$78,"&gt;=40",S$3:S$78,"&lt;50")/COUNTIF(S$3:S$78,"&gt;0")</f>
        <v>9.6774193548387094E-2</v>
      </c>
    </row>
    <row r="7" spans="1:24" s="1" customFormat="1" ht="20.100000000000001" customHeight="1" thickBot="1" x14ac:dyDescent="0.5">
      <c r="A7" s="30" t="s">
        <v>44</v>
      </c>
      <c r="B7" s="31" t="s">
        <v>87</v>
      </c>
      <c r="C7" s="31" t="s">
        <v>45</v>
      </c>
      <c r="D7" s="17">
        <v>3</v>
      </c>
      <c r="E7" s="7">
        <v>3</v>
      </c>
      <c r="F7" s="7">
        <v>2</v>
      </c>
      <c r="G7" s="7">
        <v>2</v>
      </c>
      <c r="H7" s="7">
        <v>4</v>
      </c>
      <c r="I7" s="18">
        <v>4</v>
      </c>
      <c r="J7" s="7">
        <f t="shared" si="2"/>
        <v>2.8000000000000003</v>
      </c>
      <c r="K7" s="9">
        <f t="shared" si="3"/>
        <v>52</v>
      </c>
      <c r="L7" s="17">
        <v>1</v>
      </c>
      <c r="M7" s="7">
        <v>1</v>
      </c>
      <c r="N7" s="7">
        <v>3</v>
      </c>
      <c r="O7" s="7">
        <v>2</v>
      </c>
      <c r="P7" s="18">
        <v>3</v>
      </c>
      <c r="Q7" s="7">
        <f t="shared" si="0"/>
        <v>1.8</v>
      </c>
      <c r="R7" s="9">
        <f t="shared" si="4"/>
        <v>36</v>
      </c>
      <c r="S7" s="9">
        <f t="shared" si="1"/>
        <v>44</v>
      </c>
      <c r="T7" s="24">
        <v>0.625</v>
      </c>
      <c r="U7" s="24" t="s">
        <v>209</v>
      </c>
      <c r="W7" s="25" t="s">
        <v>26</v>
      </c>
      <c r="X7" s="20">
        <f>COUNTIFS(S$3:S$78,"&gt;=30",S$3:S$78,"&lt;40")/COUNTIF(S$3:S$78,"&gt;0")</f>
        <v>1.6129032258064516E-2</v>
      </c>
    </row>
    <row r="8" spans="1:24" s="1" customFormat="1" ht="20.100000000000001" customHeight="1" thickBot="1" x14ac:dyDescent="0.5">
      <c r="A8" s="30" t="s">
        <v>46</v>
      </c>
      <c r="B8" s="31" t="s">
        <v>52</v>
      </c>
      <c r="C8" s="31" t="s">
        <v>88</v>
      </c>
      <c r="D8" s="17">
        <v>4</v>
      </c>
      <c r="E8" s="7">
        <v>4</v>
      </c>
      <c r="F8" s="7">
        <v>4</v>
      </c>
      <c r="G8" s="7">
        <v>6</v>
      </c>
      <c r="H8" s="7">
        <v>5</v>
      </c>
      <c r="I8" s="18">
        <v>6</v>
      </c>
      <c r="J8" s="7">
        <f t="shared" si="2"/>
        <v>4.5</v>
      </c>
      <c r="K8" s="9">
        <f t="shared" si="3"/>
        <v>77.5</v>
      </c>
      <c r="L8" s="17">
        <v>3</v>
      </c>
      <c r="M8" s="7">
        <v>4</v>
      </c>
      <c r="N8" s="7">
        <v>4</v>
      </c>
      <c r="O8" s="7">
        <v>4</v>
      </c>
      <c r="P8" s="18">
        <v>3</v>
      </c>
      <c r="Q8" s="7">
        <f t="shared" si="0"/>
        <v>3.55</v>
      </c>
      <c r="R8" s="9">
        <f t="shared" si="4"/>
        <v>63.25</v>
      </c>
      <c r="S8" s="9">
        <f t="shared" si="1"/>
        <v>70.375</v>
      </c>
      <c r="T8" s="24">
        <v>1</v>
      </c>
      <c r="U8" s="24" t="s">
        <v>209</v>
      </c>
      <c r="W8" s="25" t="s">
        <v>27</v>
      </c>
      <c r="X8" s="20">
        <f>COUNTIFS(S$3:S$78,"&gt;=1",S$3:S$78,"&lt;30")/COUNTIF(S$3:S$78,"&gt;0")</f>
        <v>4.8387096774193547E-2</v>
      </c>
    </row>
    <row r="9" spans="1:24" s="1" customFormat="1" ht="20.100000000000001" customHeight="1" thickBot="1" x14ac:dyDescent="0.5">
      <c r="A9" s="30" t="s">
        <v>46</v>
      </c>
      <c r="B9" s="31" t="s">
        <v>51</v>
      </c>
      <c r="C9" s="31" t="s">
        <v>89</v>
      </c>
      <c r="D9" s="17">
        <v>3</v>
      </c>
      <c r="E9" s="7">
        <v>3</v>
      </c>
      <c r="F9" s="7">
        <v>3</v>
      </c>
      <c r="G9" s="7">
        <v>3</v>
      </c>
      <c r="H9" s="7">
        <v>4</v>
      </c>
      <c r="I9" s="18">
        <v>4</v>
      </c>
      <c r="J9" s="7">
        <f>(0.2*(D9+E9))+(0.3*F9)+(0.1*(G9+H9+I9))</f>
        <v>3.2</v>
      </c>
      <c r="K9" s="9">
        <f t="shared" si="3"/>
        <v>58</v>
      </c>
      <c r="L9" s="17">
        <v>2</v>
      </c>
      <c r="M9" s="7">
        <v>3</v>
      </c>
      <c r="N9" s="7">
        <v>4</v>
      </c>
      <c r="O9" s="7">
        <v>2</v>
      </c>
      <c r="P9" s="18">
        <v>3</v>
      </c>
      <c r="Q9" s="7">
        <f t="shared" si="0"/>
        <v>2.6500000000000004</v>
      </c>
      <c r="R9" s="9">
        <f t="shared" si="4"/>
        <v>49.750000000000007</v>
      </c>
      <c r="S9" s="9">
        <f t="shared" si="1"/>
        <v>53.875</v>
      </c>
      <c r="T9" s="24">
        <v>1</v>
      </c>
      <c r="U9" s="24" t="s">
        <v>209</v>
      </c>
    </row>
    <row r="10" spans="1:24" s="1" customFormat="1" ht="20.100000000000001" customHeight="1" thickBot="1" x14ac:dyDescent="0.5">
      <c r="A10" s="30" t="s">
        <v>46</v>
      </c>
      <c r="B10" s="31" t="s">
        <v>90</v>
      </c>
      <c r="C10" s="31" t="s">
        <v>91</v>
      </c>
      <c r="D10" s="17">
        <v>4</v>
      </c>
      <c r="E10" s="7">
        <v>4</v>
      </c>
      <c r="F10" s="7">
        <v>4</v>
      </c>
      <c r="G10" s="7">
        <v>5</v>
      </c>
      <c r="H10" s="7">
        <v>4</v>
      </c>
      <c r="I10" s="18">
        <v>5</v>
      </c>
      <c r="J10" s="7">
        <f t="shared" si="2"/>
        <v>4.2</v>
      </c>
      <c r="K10" s="9">
        <f t="shared" si="3"/>
        <v>73</v>
      </c>
      <c r="L10" s="17">
        <v>2</v>
      </c>
      <c r="M10" s="7">
        <v>2</v>
      </c>
      <c r="N10" s="7">
        <v>3</v>
      </c>
      <c r="O10" s="7">
        <v>4</v>
      </c>
      <c r="P10" s="18">
        <v>4</v>
      </c>
      <c r="Q10" s="7">
        <f t="shared" si="0"/>
        <v>2.8000000000000003</v>
      </c>
      <c r="R10" s="9">
        <f t="shared" si="4"/>
        <v>52</v>
      </c>
      <c r="S10" s="9">
        <f t="shared" si="1"/>
        <v>62.5</v>
      </c>
      <c r="T10" s="24">
        <v>0.8125</v>
      </c>
      <c r="U10" s="24" t="s">
        <v>209</v>
      </c>
      <c r="V10" s="1" t="s">
        <v>204</v>
      </c>
    </row>
    <row r="11" spans="1:24" s="1" customFormat="1" ht="20.100000000000001" customHeight="1" thickBot="1" x14ac:dyDescent="0.5">
      <c r="A11" s="30" t="s">
        <v>44</v>
      </c>
      <c r="B11" s="31" t="s">
        <v>92</v>
      </c>
      <c r="C11" s="31" t="s">
        <v>93</v>
      </c>
      <c r="D11" s="17">
        <v>3</v>
      </c>
      <c r="E11" s="7">
        <v>3</v>
      </c>
      <c r="F11" s="8">
        <v>2</v>
      </c>
      <c r="G11" s="8">
        <v>2</v>
      </c>
      <c r="H11" s="8">
        <v>4</v>
      </c>
      <c r="I11" s="19">
        <v>5</v>
      </c>
      <c r="J11" s="7">
        <f t="shared" si="2"/>
        <v>2.9000000000000004</v>
      </c>
      <c r="K11" s="9">
        <f t="shared" si="3"/>
        <v>53.500000000000007</v>
      </c>
      <c r="L11" s="17">
        <v>3</v>
      </c>
      <c r="M11" s="7">
        <v>3</v>
      </c>
      <c r="N11" s="7">
        <v>4</v>
      </c>
      <c r="O11" s="7">
        <v>3</v>
      </c>
      <c r="P11" s="18">
        <v>3</v>
      </c>
      <c r="Q11" s="7">
        <f t="shared" si="0"/>
        <v>3.2</v>
      </c>
      <c r="R11" s="9">
        <f t="shared" si="4"/>
        <v>58</v>
      </c>
      <c r="S11" s="9">
        <f t="shared" si="1"/>
        <v>55.75</v>
      </c>
      <c r="T11" s="24">
        <v>0.75</v>
      </c>
      <c r="U11" s="24" t="s">
        <v>209</v>
      </c>
    </row>
    <row r="12" spans="1:24" s="1" customFormat="1" ht="20.100000000000001" customHeight="1" thickBot="1" x14ac:dyDescent="0.5">
      <c r="A12" s="30" t="s">
        <v>44</v>
      </c>
      <c r="B12" s="31" t="s">
        <v>94</v>
      </c>
      <c r="C12" s="31" t="s">
        <v>95</v>
      </c>
      <c r="D12" s="17">
        <v>3</v>
      </c>
      <c r="E12" s="7">
        <v>3</v>
      </c>
      <c r="F12" s="7">
        <v>2</v>
      </c>
      <c r="G12" s="7">
        <v>1</v>
      </c>
      <c r="H12" s="7">
        <v>4</v>
      </c>
      <c r="I12" s="18">
        <v>1</v>
      </c>
      <c r="J12" s="7">
        <f t="shared" si="2"/>
        <v>2.4000000000000004</v>
      </c>
      <c r="K12" s="9">
        <f t="shared" si="3"/>
        <v>46.000000000000007</v>
      </c>
      <c r="L12" s="17">
        <v>2</v>
      </c>
      <c r="M12" s="7">
        <v>1.5</v>
      </c>
      <c r="N12" s="7">
        <v>1</v>
      </c>
      <c r="O12" s="7">
        <v>2.5</v>
      </c>
      <c r="P12" s="18">
        <v>2</v>
      </c>
      <c r="Q12" s="7">
        <f t="shared" si="0"/>
        <v>1.825</v>
      </c>
      <c r="R12" s="9">
        <f t="shared" si="4"/>
        <v>36.5</v>
      </c>
      <c r="S12" s="9">
        <f t="shared" si="1"/>
        <v>41.25</v>
      </c>
      <c r="T12" s="24">
        <v>0.5</v>
      </c>
      <c r="U12" s="24"/>
    </row>
    <row r="13" spans="1:24" s="1" customFormat="1" ht="20.100000000000001" customHeight="1" thickBot="1" x14ac:dyDescent="0.5">
      <c r="A13" s="30" t="s">
        <v>46</v>
      </c>
      <c r="B13" s="31" t="s">
        <v>47</v>
      </c>
      <c r="C13" s="31" t="s">
        <v>48</v>
      </c>
      <c r="D13" s="17"/>
      <c r="E13" s="7"/>
      <c r="F13" s="7"/>
      <c r="G13" s="7"/>
      <c r="H13" s="7"/>
      <c r="I13" s="18"/>
      <c r="J13" s="7">
        <f t="shared" si="2"/>
        <v>0</v>
      </c>
      <c r="K13" s="9">
        <f t="shared" si="3"/>
        <v>0</v>
      </c>
      <c r="L13" s="17"/>
      <c r="M13" s="7"/>
      <c r="N13" s="7"/>
      <c r="O13" s="7"/>
      <c r="P13" s="18"/>
      <c r="Q13" s="7">
        <f t="shared" si="0"/>
        <v>0</v>
      </c>
      <c r="R13" s="9">
        <f t="shared" si="4"/>
        <v>0</v>
      </c>
      <c r="S13" s="9">
        <f t="shared" si="1"/>
        <v>0</v>
      </c>
      <c r="T13" s="24">
        <v>0</v>
      </c>
      <c r="U13" s="24"/>
    </row>
    <row r="14" spans="1:24" s="1" customFormat="1" ht="20.100000000000001" customHeight="1" thickBot="1" x14ac:dyDescent="0.5">
      <c r="A14" s="30" t="s">
        <v>96</v>
      </c>
      <c r="B14" s="31" t="s">
        <v>97</v>
      </c>
      <c r="C14" s="31" t="s">
        <v>28</v>
      </c>
      <c r="D14" s="17"/>
      <c r="E14" s="7"/>
      <c r="F14" s="8"/>
      <c r="G14" s="8"/>
      <c r="H14" s="8"/>
      <c r="I14" s="19"/>
      <c r="J14" s="7">
        <f t="shared" si="2"/>
        <v>0</v>
      </c>
      <c r="K14" s="9">
        <f t="shared" si="3"/>
        <v>0</v>
      </c>
      <c r="L14" s="17"/>
      <c r="M14" s="7"/>
      <c r="N14" s="7"/>
      <c r="O14" s="7"/>
      <c r="P14" s="18"/>
      <c r="Q14" s="7">
        <f t="shared" si="0"/>
        <v>0</v>
      </c>
      <c r="R14" s="9">
        <f t="shared" si="4"/>
        <v>0</v>
      </c>
      <c r="S14" s="9">
        <f t="shared" si="1"/>
        <v>0</v>
      </c>
      <c r="T14" s="24">
        <v>0</v>
      </c>
      <c r="U14" s="24"/>
    </row>
    <row r="15" spans="1:24" s="1" customFormat="1" ht="20.100000000000001" customHeight="1" thickBot="1" x14ac:dyDescent="0.5">
      <c r="A15" s="30" t="s">
        <v>49</v>
      </c>
      <c r="B15" s="31" t="s">
        <v>98</v>
      </c>
      <c r="C15" s="31" t="s">
        <v>28</v>
      </c>
      <c r="D15" s="17">
        <v>4</v>
      </c>
      <c r="E15" s="7">
        <v>4</v>
      </c>
      <c r="F15" s="7">
        <v>4</v>
      </c>
      <c r="G15" s="7">
        <v>4</v>
      </c>
      <c r="H15" s="7">
        <v>5</v>
      </c>
      <c r="I15" s="18">
        <v>4</v>
      </c>
      <c r="J15" s="7">
        <f t="shared" si="2"/>
        <v>4.0999999999999996</v>
      </c>
      <c r="K15" s="9">
        <f t="shared" si="3"/>
        <v>71.5</v>
      </c>
      <c r="L15" s="17">
        <v>3</v>
      </c>
      <c r="M15" s="7">
        <v>4</v>
      </c>
      <c r="N15" s="7">
        <v>4</v>
      </c>
      <c r="O15" s="7">
        <v>2.5</v>
      </c>
      <c r="P15" s="18">
        <v>2</v>
      </c>
      <c r="Q15" s="7">
        <f t="shared" si="0"/>
        <v>3.1500000000000004</v>
      </c>
      <c r="R15" s="9">
        <f t="shared" si="4"/>
        <v>57.250000000000007</v>
      </c>
      <c r="S15" s="9">
        <f t="shared" si="1"/>
        <v>64.375</v>
      </c>
      <c r="T15" s="24">
        <v>0.875</v>
      </c>
      <c r="U15" s="24"/>
    </row>
    <row r="16" spans="1:24" s="1" customFormat="1" ht="20.100000000000001" customHeight="1" thickBot="1" x14ac:dyDescent="0.5">
      <c r="A16" s="30" t="s">
        <v>49</v>
      </c>
      <c r="B16" s="31" t="s">
        <v>99</v>
      </c>
      <c r="C16" s="31" t="s">
        <v>28</v>
      </c>
      <c r="D16" s="17"/>
      <c r="E16" s="7"/>
      <c r="F16" s="7"/>
      <c r="G16" s="7"/>
      <c r="H16" s="7"/>
      <c r="I16" s="18"/>
      <c r="J16" s="7">
        <f t="shared" si="2"/>
        <v>0</v>
      </c>
      <c r="K16" s="9">
        <f t="shared" si="3"/>
        <v>0</v>
      </c>
      <c r="L16" s="17"/>
      <c r="M16" s="7"/>
      <c r="N16" s="7"/>
      <c r="O16" s="7"/>
      <c r="P16" s="18"/>
      <c r="Q16" s="7">
        <f t="shared" si="0"/>
        <v>0</v>
      </c>
      <c r="R16" s="9">
        <f t="shared" si="4"/>
        <v>0</v>
      </c>
      <c r="S16" s="9">
        <f t="shared" si="1"/>
        <v>0</v>
      </c>
      <c r="T16" s="24">
        <v>0.5</v>
      </c>
      <c r="U16" s="24"/>
    </row>
    <row r="17" spans="1:22" s="1" customFormat="1" ht="20.100000000000001" customHeight="1" thickBot="1" x14ac:dyDescent="0.5">
      <c r="A17" s="30" t="s">
        <v>100</v>
      </c>
      <c r="B17" s="31" t="s">
        <v>101</v>
      </c>
      <c r="C17" s="31" t="s">
        <v>28</v>
      </c>
      <c r="D17" s="17"/>
      <c r="E17" s="7"/>
      <c r="F17" s="7"/>
      <c r="G17" s="7"/>
      <c r="H17" s="7"/>
      <c r="I17" s="18"/>
      <c r="J17" s="7">
        <f t="shared" si="2"/>
        <v>0</v>
      </c>
      <c r="K17" s="9">
        <f t="shared" si="3"/>
        <v>0</v>
      </c>
      <c r="L17" s="17"/>
      <c r="M17" s="7"/>
      <c r="N17" s="7"/>
      <c r="O17" s="7"/>
      <c r="P17" s="18"/>
      <c r="Q17" s="7">
        <f t="shared" si="0"/>
        <v>0</v>
      </c>
      <c r="R17" s="9">
        <f>IF(Q17&gt;2,(((Q17-2)*15)+40),Q17*20)</f>
        <v>0</v>
      </c>
      <c r="S17" s="9">
        <f t="shared" si="1"/>
        <v>0</v>
      </c>
      <c r="T17" s="24">
        <v>0.4375</v>
      </c>
      <c r="U17" s="24"/>
    </row>
    <row r="18" spans="1:22" s="1" customFormat="1" ht="20.100000000000001" customHeight="1" thickBot="1" x14ac:dyDescent="0.5">
      <c r="A18" s="30" t="s">
        <v>49</v>
      </c>
      <c r="B18" s="31" t="s">
        <v>102</v>
      </c>
      <c r="C18" s="31" t="s">
        <v>103</v>
      </c>
      <c r="D18" s="17"/>
      <c r="E18" s="7"/>
      <c r="F18" s="7"/>
      <c r="G18" s="7"/>
      <c r="H18" s="7"/>
      <c r="I18" s="18"/>
      <c r="J18" s="7">
        <f t="shared" si="2"/>
        <v>0</v>
      </c>
      <c r="K18" s="9">
        <f t="shared" si="3"/>
        <v>0</v>
      </c>
      <c r="L18" s="17"/>
      <c r="M18" s="7"/>
      <c r="N18" s="7"/>
      <c r="O18" s="7"/>
      <c r="P18" s="18"/>
      <c r="Q18" s="7">
        <f t="shared" si="0"/>
        <v>0</v>
      </c>
      <c r="R18" s="9">
        <f t="shared" si="4"/>
        <v>0</v>
      </c>
      <c r="S18" s="9">
        <f t="shared" si="1"/>
        <v>0</v>
      </c>
      <c r="T18" s="24">
        <v>0.5</v>
      </c>
      <c r="U18" s="24"/>
    </row>
    <row r="19" spans="1:22" s="1" customFormat="1" ht="20.100000000000001" customHeight="1" thickBot="1" x14ac:dyDescent="0.5">
      <c r="A19" s="30" t="s">
        <v>49</v>
      </c>
      <c r="B19" s="31" t="s">
        <v>104</v>
      </c>
      <c r="C19" s="31" t="s">
        <v>54</v>
      </c>
      <c r="D19" s="17">
        <v>3.5</v>
      </c>
      <c r="E19" s="7">
        <v>4</v>
      </c>
      <c r="F19" s="7">
        <v>3</v>
      </c>
      <c r="G19" s="7">
        <v>4</v>
      </c>
      <c r="H19" s="7">
        <v>6</v>
      </c>
      <c r="I19" s="18">
        <v>4</v>
      </c>
      <c r="J19" s="7">
        <f t="shared" si="2"/>
        <v>3.8</v>
      </c>
      <c r="K19" s="9">
        <f t="shared" si="3"/>
        <v>67</v>
      </c>
      <c r="L19" s="17">
        <v>4</v>
      </c>
      <c r="M19" s="7">
        <v>3.5</v>
      </c>
      <c r="N19" s="7">
        <v>3</v>
      </c>
      <c r="O19" s="7">
        <v>2.5</v>
      </c>
      <c r="P19" s="18">
        <v>2</v>
      </c>
      <c r="Q19" s="7">
        <f t="shared" si="0"/>
        <v>3.2250000000000001</v>
      </c>
      <c r="R19" s="9">
        <f t="shared" si="4"/>
        <v>58.375</v>
      </c>
      <c r="S19" s="9">
        <f t="shared" si="1"/>
        <v>62.6875</v>
      </c>
      <c r="T19" s="24">
        <v>0.875</v>
      </c>
      <c r="U19" s="24"/>
    </row>
    <row r="20" spans="1:22" s="1" customFormat="1" ht="20.100000000000001" customHeight="1" thickBot="1" x14ac:dyDescent="0.5">
      <c r="A20" s="30" t="s">
        <v>49</v>
      </c>
      <c r="B20" s="31" t="s">
        <v>105</v>
      </c>
      <c r="C20" s="31" t="s">
        <v>54</v>
      </c>
      <c r="D20" s="17">
        <v>3.5</v>
      </c>
      <c r="E20" s="7">
        <v>3.5</v>
      </c>
      <c r="F20" s="7">
        <v>3.5</v>
      </c>
      <c r="G20" s="7">
        <v>2</v>
      </c>
      <c r="H20" s="7">
        <v>5</v>
      </c>
      <c r="I20" s="18">
        <v>4</v>
      </c>
      <c r="J20" s="7">
        <f t="shared" si="2"/>
        <v>3.5500000000000003</v>
      </c>
      <c r="K20" s="9">
        <f t="shared" si="3"/>
        <v>63.25</v>
      </c>
      <c r="L20" s="17">
        <v>4</v>
      </c>
      <c r="M20" s="7">
        <v>3.5</v>
      </c>
      <c r="N20" s="7">
        <v>5</v>
      </c>
      <c r="O20" s="7">
        <v>4</v>
      </c>
      <c r="P20" s="18">
        <v>5</v>
      </c>
      <c r="Q20" s="7">
        <f t="shared" si="0"/>
        <v>4.2249999999999996</v>
      </c>
      <c r="R20" s="9">
        <f t="shared" si="4"/>
        <v>73.375</v>
      </c>
      <c r="S20" s="9">
        <f t="shared" si="1"/>
        <v>68.3125</v>
      </c>
      <c r="T20" s="24">
        <v>0.625</v>
      </c>
      <c r="U20" s="24"/>
    </row>
    <row r="21" spans="1:22" s="1" customFormat="1" ht="20.100000000000001" customHeight="1" thickBot="1" x14ac:dyDescent="0.5">
      <c r="A21" s="30" t="s">
        <v>49</v>
      </c>
      <c r="B21" s="31" t="s">
        <v>106</v>
      </c>
      <c r="C21" s="31" t="s">
        <v>54</v>
      </c>
      <c r="D21" s="17">
        <v>5</v>
      </c>
      <c r="E21" s="7">
        <v>5</v>
      </c>
      <c r="F21" s="7">
        <v>4</v>
      </c>
      <c r="G21" s="7">
        <v>5</v>
      </c>
      <c r="H21" s="7">
        <v>6</v>
      </c>
      <c r="I21" s="18">
        <v>5</v>
      </c>
      <c r="J21" s="7">
        <f t="shared" si="2"/>
        <v>4.8000000000000007</v>
      </c>
      <c r="K21" s="9">
        <f t="shared" si="3"/>
        <v>82.000000000000014</v>
      </c>
      <c r="L21" s="17">
        <v>3</v>
      </c>
      <c r="M21" s="7">
        <v>3.5</v>
      </c>
      <c r="N21" s="7">
        <v>3</v>
      </c>
      <c r="O21" s="7">
        <v>4</v>
      </c>
      <c r="P21" s="18">
        <v>2</v>
      </c>
      <c r="Q21" s="7">
        <f t="shared" si="0"/>
        <v>3.1749999999999998</v>
      </c>
      <c r="R21" s="9">
        <f t="shared" si="4"/>
        <v>57.625</v>
      </c>
      <c r="S21" s="9">
        <f t="shared" si="1"/>
        <v>69.8125</v>
      </c>
      <c r="T21" s="24">
        <v>0.6875</v>
      </c>
      <c r="U21" s="24"/>
    </row>
    <row r="22" spans="1:22" s="1" customFormat="1" ht="20.100000000000001" customHeight="1" thickBot="1" x14ac:dyDescent="0.5">
      <c r="A22" s="30" t="s">
        <v>44</v>
      </c>
      <c r="B22" s="31" t="s">
        <v>107</v>
      </c>
      <c r="C22" s="31" t="s">
        <v>108</v>
      </c>
      <c r="D22" s="17">
        <v>3</v>
      </c>
      <c r="E22" s="7">
        <v>3</v>
      </c>
      <c r="F22" s="7">
        <v>3</v>
      </c>
      <c r="G22" s="7">
        <v>3</v>
      </c>
      <c r="H22" s="7">
        <v>4.5</v>
      </c>
      <c r="I22" s="18">
        <v>3</v>
      </c>
      <c r="J22" s="7">
        <f t="shared" si="2"/>
        <v>3.1500000000000004</v>
      </c>
      <c r="K22" s="9">
        <f t="shared" si="3"/>
        <v>57.250000000000007</v>
      </c>
      <c r="L22" s="17">
        <v>2</v>
      </c>
      <c r="M22" s="7">
        <v>2</v>
      </c>
      <c r="N22" s="7">
        <v>3</v>
      </c>
      <c r="O22" s="7">
        <v>2</v>
      </c>
      <c r="P22" s="18">
        <v>2</v>
      </c>
      <c r="Q22" s="7">
        <f t="shared" si="0"/>
        <v>2.2000000000000002</v>
      </c>
      <c r="R22" s="9">
        <f t="shared" si="4"/>
        <v>43</v>
      </c>
      <c r="S22" s="9">
        <f t="shared" si="1"/>
        <v>50.125</v>
      </c>
      <c r="T22" s="24">
        <v>0.5</v>
      </c>
      <c r="U22" s="24" t="s">
        <v>209</v>
      </c>
    </row>
    <row r="23" spans="1:22" s="1" customFormat="1" ht="20.100000000000001" customHeight="1" thickBot="1" x14ac:dyDescent="0.5">
      <c r="A23" s="30" t="s">
        <v>44</v>
      </c>
      <c r="B23" s="31" t="s">
        <v>98</v>
      </c>
      <c r="C23" s="31" t="s">
        <v>109</v>
      </c>
      <c r="D23" s="17">
        <v>3</v>
      </c>
      <c r="E23" s="7">
        <v>4</v>
      </c>
      <c r="F23" s="7">
        <v>3</v>
      </c>
      <c r="G23" s="7">
        <v>3</v>
      </c>
      <c r="H23" s="7">
        <v>4</v>
      </c>
      <c r="I23" s="18">
        <v>4.5</v>
      </c>
      <c r="J23" s="7">
        <f t="shared" si="2"/>
        <v>3.45</v>
      </c>
      <c r="K23" s="9">
        <f t="shared" si="3"/>
        <v>61.75</v>
      </c>
      <c r="L23" s="17">
        <v>3</v>
      </c>
      <c r="M23" s="7">
        <v>3</v>
      </c>
      <c r="N23" s="7">
        <v>3</v>
      </c>
      <c r="O23" s="7">
        <v>3</v>
      </c>
      <c r="P23" s="18">
        <v>3</v>
      </c>
      <c r="Q23" s="7">
        <f t="shared" si="0"/>
        <v>3</v>
      </c>
      <c r="R23" s="9">
        <f t="shared" si="4"/>
        <v>55</v>
      </c>
      <c r="S23" s="9">
        <f t="shared" si="1"/>
        <v>58.375</v>
      </c>
      <c r="T23" s="24">
        <v>0.625</v>
      </c>
      <c r="U23" s="24" t="s">
        <v>209</v>
      </c>
    </row>
    <row r="24" spans="1:22" s="1" customFormat="1" ht="20.100000000000001" customHeight="1" thickBot="1" x14ac:dyDescent="0.5">
      <c r="A24" s="30" t="s">
        <v>100</v>
      </c>
      <c r="B24" s="31" t="s">
        <v>110</v>
      </c>
      <c r="C24" s="31" t="s">
        <v>111</v>
      </c>
      <c r="D24" s="17">
        <v>3</v>
      </c>
      <c r="E24" s="7">
        <v>3</v>
      </c>
      <c r="F24" s="7">
        <v>2</v>
      </c>
      <c r="G24" s="7">
        <v>2</v>
      </c>
      <c r="H24" s="7">
        <v>4</v>
      </c>
      <c r="I24" s="18">
        <v>4</v>
      </c>
      <c r="J24" s="7">
        <f>(0.2*(D24+E24))+(0.3*F24)+(0.1*(G24+H24+I24))</f>
        <v>2.8000000000000003</v>
      </c>
      <c r="K24" s="9">
        <f t="shared" si="3"/>
        <v>52</v>
      </c>
      <c r="L24" s="17">
        <v>3</v>
      </c>
      <c r="M24" s="7">
        <v>5</v>
      </c>
      <c r="N24" s="7">
        <v>3</v>
      </c>
      <c r="O24" s="7">
        <v>2.5</v>
      </c>
      <c r="P24" s="18">
        <v>3</v>
      </c>
      <c r="Q24" s="7">
        <f t="shared" si="0"/>
        <v>3.2</v>
      </c>
      <c r="R24" s="9">
        <f t="shared" si="4"/>
        <v>58</v>
      </c>
      <c r="S24" s="9">
        <f t="shared" si="1"/>
        <v>55</v>
      </c>
      <c r="T24" s="24">
        <v>0.6875</v>
      </c>
      <c r="U24" s="24" t="s">
        <v>209</v>
      </c>
      <c r="V24" s="1" t="s">
        <v>203</v>
      </c>
    </row>
    <row r="25" spans="1:22" s="1" customFormat="1" ht="20.100000000000001" customHeight="1" thickBot="1" x14ac:dyDescent="0.5">
      <c r="A25" s="30" t="s">
        <v>44</v>
      </c>
      <c r="B25" s="31" t="s">
        <v>112</v>
      </c>
      <c r="C25" s="31" t="s">
        <v>113</v>
      </c>
      <c r="D25" s="17"/>
      <c r="E25" s="7"/>
      <c r="F25" s="7"/>
      <c r="G25" s="7"/>
      <c r="H25" s="7"/>
      <c r="I25" s="18"/>
      <c r="J25" s="7">
        <f t="shared" si="2"/>
        <v>0</v>
      </c>
      <c r="K25" s="9">
        <f t="shared" si="3"/>
        <v>0</v>
      </c>
      <c r="L25" s="17"/>
      <c r="M25" s="7"/>
      <c r="N25" s="7"/>
      <c r="O25" s="7"/>
      <c r="P25" s="18"/>
      <c r="Q25" s="7">
        <f t="shared" si="0"/>
        <v>0</v>
      </c>
      <c r="R25" s="9">
        <f t="shared" si="4"/>
        <v>0</v>
      </c>
      <c r="S25" s="9">
        <f t="shared" si="1"/>
        <v>0</v>
      </c>
      <c r="T25" s="24">
        <v>0</v>
      </c>
      <c r="U25" s="24"/>
    </row>
    <row r="26" spans="1:22" s="1" customFormat="1" ht="20.100000000000001" customHeight="1" thickBot="1" x14ac:dyDescent="0.5">
      <c r="A26" s="30" t="s">
        <v>50</v>
      </c>
      <c r="B26" s="31" t="s">
        <v>114</v>
      </c>
      <c r="C26" s="31" t="s">
        <v>115</v>
      </c>
      <c r="D26" s="17">
        <v>3</v>
      </c>
      <c r="E26" s="7">
        <v>3</v>
      </c>
      <c r="F26" s="7">
        <v>2</v>
      </c>
      <c r="G26" s="7">
        <v>2</v>
      </c>
      <c r="H26" s="7">
        <v>4</v>
      </c>
      <c r="I26" s="18">
        <v>3</v>
      </c>
      <c r="J26" s="7">
        <f t="shared" si="2"/>
        <v>2.7</v>
      </c>
      <c r="K26" s="9">
        <f t="shared" si="3"/>
        <v>50.5</v>
      </c>
      <c r="L26" s="17">
        <v>3</v>
      </c>
      <c r="M26" s="7">
        <v>3</v>
      </c>
      <c r="N26" s="7">
        <v>3</v>
      </c>
      <c r="O26" s="7">
        <v>4</v>
      </c>
      <c r="P26" s="18">
        <v>3</v>
      </c>
      <c r="Q26" s="7">
        <f t="shared" si="0"/>
        <v>3.2</v>
      </c>
      <c r="R26" s="9">
        <f t="shared" si="4"/>
        <v>58</v>
      </c>
      <c r="S26" s="9">
        <f t="shared" si="1"/>
        <v>54.25</v>
      </c>
      <c r="T26" s="24">
        <v>0.4375</v>
      </c>
      <c r="U26" s="24" t="s">
        <v>209</v>
      </c>
    </row>
    <row r="27" spans="1:22" s="1" customFormat="1" ht="20.100000000000001" customHeight="1" thickBot="1" x14ac:dyDescent="0.5">
      <c r="A27" s="30" t="s">
        <v>96</v>
      </c>
      <c r="B27" s="31" t="s">
        <v>116</v>
      </c>
      <c r="C27" s="31" t="s">
        <v>117</v>
      </c>
      <c r="D27" s="17">
        <v>3.5</v>
      </c>
      <c r="E27" s="7">
        <v>3.5</v>
      </c>
      <c r="F27" s="7">
        <v>4</v>
      </c>
      <c r="G27" s="7">
        <v>4</v>
      </c>
      <c r="H27" s="7">
        <v>5</v>
      </c>
      <c r="I27" s="18">
        <v>3</v>
      </c>
      <c r="J27" s="7">
        <f t="shared" si="2"/>
        <v>3.8000000000000003</v>
      </c>
      <c r="K27" s="9">
        <f t="shared" si="3"/>
        <v>67</v>
      </c>
      <c r="L27" s="17">
        <v>4</v>
      </c>
      <c r="M27" s="7">
        <v>4.5</v>
      </c>
      <c r="N27" s="7">
        <v>4.5</v>
      </c>
      <c r="O27" s="7">
        <v>4</v>
      </c>
      <c r="P27" s="18">
        <v>4</v>
      </c>
      <c r="Q27" s="7">
        <f t="shared" si="0"/>
        <v>4.1749999999999998</v>
      </c>
      <c r="R27" s="9">
        <f t="shared" si="4"/>
        <v>72.625</v>
      </c>
      <c r="S27" s="9">
        <f t="shared" si="1"/>
        <v>69.8125</v>
      </c>
      <c r="T27" s="24">
        <v>0.8125</v>
      </c>
      <c r="U27" s="24"/>
    </row>
    <row r="28" spans="1:22" s="1" customFormat="1" ht="20.100000000000001" customHeight="1" thickBot="1" x14ac:dyDescent="0.5">
      <c r="A28" s="30" t="s">
        <v>44</v>
      </c>
      <c r="B28" s="31" t="s">
        <v>118</v>
      </c>
      <c r="C28" s="31" t="s">
        <v>119</v>
      </c>
      <c r="D28" s="17">
        <v>3</v>
      </c>
      <c r="E28" s="7">
        <v>3</v>
      </c>
      <c r="F28" s="7">
        <v>3</v>
      </c>
      <c r="G28" s="7">
        <v>3</v>
      </c>
      <c r="H28" s="7">
        <v>4</v>
      </c>
      <c r="I28" s="18">
        <v>3</v>
      </c>
      <c r="J28" s="7">
        <f t="shared" si="2"/>
        <v>3.1</v>
      </c>
      <c r="K28" s="9">
        <f t="shared" si="3"/>
        <v>56.5</v>
      </c>
      <c r="L28" s="17">
        <v>3</v>
      </c>
      <c r="M28" s="7">
        <v>4</v>
      </c>
      <c r="N28" s="7">
        <v>3</v>
      </c>
      <c r="O28" s="7">
        <v>3</v>
      </c>
      <c r="P28" s="18">
        <v>5</v>
      </c>
      <c r="Q28" s="7">
        <f t="shared" si="0"/>
        <v>3.35</v>
      </c>
      <c r="R28" s="9">
        <f t="shared" si="4"/>
        <v>60.25</v>
      </c>
      <c r="S28" s="9">
        <f t="shared" si="1"/>
        <v>58.375</v>
      </c>
      <c r="T28" s="24">
        <v>0.875</v>
      </c>
      <c r="U28" s="24" t="s">
        <v>209</v>
      </c>
    </row>
    <row r="29" spans="1:22" s="1" customFormat="1" ht="20.100000000000001" customHeight="1" thickBot="1" x14ac:dyDescent="0.5">
      <c r="A29" s="30" t="s">
        <v>46</v>
      </c>
      <c r="B29" s="31" t="s">
        <v>120</v>
      </c>
      <c r="C29" s="31" t="s">
        <v>121</v>
      </c>
      <c r="D29" s="17">
        <v>4</v>
      </c>
      <c r="E29" s="7">
        <v>4</v>
      </c>
      <c r="F29" s="7">
        <v>4</v>
      </c>
      <c r="G29" s="7">
        <v>3</v>
      </c>
      <c r="H29" s="7">
        <v>4</v>
      </c>
      <c r="I29" s="18">
        <v>3</v>
      </c>
      <c r="J29" s="7">
        <f t="shared" si="2"/>
        <v>3.8</v>
      </c>
      <c r="K29" s="9">
        <f t="shared" si="3"/>
        <v>67</v>
      </c>
      <c r="L29" s="17">
        <v>3</v>
      </c>
      <c r="M29" s="7">
        <v>5</v>
      </c>
      <c r="N29" s="7">
        <v>4</v>
      </c>
      <c r="O29" s="7">
        <v>3</v>
      </c>
      <c r="P29" s="18">
        <v>4</v>
      </c>
      <c r="Q29" s="7">
        <f t="shared" si="0"/>
        <v>3.6</v>
      </c>
      <c r="R29" s="9">
        <f t="shared" si="4"/>
        <v>64</v>
      </c>
      <c r="S29" s="9">
        <f t="shared" si="1"/>
        <v>65.5</v>
      </c>
      <c r="T29" s="24">
        <v>0.875</v>
      </c>
      <c r="U29" s="24" t="s">
        <v>209</v>
      </c>
    </row>
    <row r="30" spans="1:22" s="1" customFormat="1" ht="20.100000000000001" customHeight="1" thickBot="1" x14ac:dyDescent="0.5">
      <c r="A30" s="30" t="s">
        <v>49</v>
      </c>
      <c r="B30" s="31" t="s">
        <v>122</v>
      </c>
      <c r="C30" s="31" t="s">
        <v>55</v>
      </c>
      <c r="D30" s="17">
        <v>4</v>
      </c>
      <c r="E30" s="7">
        <v>4</v>
      </c>
      <c r="F30" s="7">
        <v>4</v>
      </c>
      <c r="G30" s="7">
        <v>5</v>
      </c>
      <c r="H30" s="7">
        <v>5</v>
      </c>
      <c r="I30" s="18">
        <v>5</v>
      </c>
      <c r="J30" s="7">
        <f t="shared" si="2"/>
        <v>4.3</v>
      </c>
      <c r="K30" s="9">
        <f t="shared" si="3"/>
        <v>74.5</v>
      </c>
      <c r="L30" s="17">
        <v>2</v>
      </c>
      <c r="M30" s="7">
        <v>2</v>
      </c>
      <c r="N30" s="7">
        <v>3</v>
      </c>
      <c r="O30" s="7">
        <v>4</v>
      </c>
      <c r="P30" s="18">
        <v>4</v>
      </c>
      <c r="Q30" s="7">
        <f t="shared" si="0"/>
        <v>2.8000000000000003</v>
      </c>
      <c r="R30" s="9">
        <f t="shared" si="4"/>
        <v>52</v>
      </c>
      <c r="S30" s="9">
        <f t="shared" si="1"/>
        <v>63.25</v>
      </c>
      <c r="T30" s="24">
        <v>0.8125</v>
      </c>
      <c r="U30" s="24"/>
    </row>
    <row r="31" spans="1:22" s="1" customFormat="1" ht="20.100000000000001" customHeight="1" thickBot="1" x14ac:dyDescent="0.5">
      <c r="A31" s="30" t="s">
        <v>46</v>
      </c>
      <c r="B31" s="31" t="s">
        <v>123</v>
      </c>
      <c r="C31" s="31" t="s">
        <v>57</v>
      </c>
      <c r="D31" s="17">
        <v>3</v>
      </c>
      <c r="E31" s="7">
        <v>4</v>
      </c>
      <c r="F31" s="7">
        <v>4</v>
      </c>
      <c r="G31" s="7">
        <v>5</v>
      </c>
      <c r="H31" s="7">
        <v>4</v>
      </c>
      <c r="I31" s="18">
        <v>2</v>
      </c>
      <c r="J31" s="7">
        <f t="shared" si="2"/>
        <v>3.7</v>
      </c>
      <c r="K31" s="9">
        <f t="shared" si="3"/>
        <v>65.5</v>
      </c>
      <c r="L31" s="17">
        <v>2</v>
      </c>
      <c r="M31" s="7">
        <v>1</v>
      </c>
      <c r="N31" s="7">
        <v>3</v>
      </c>
      <c r="O31" s="7">
        <v>3</v>
      </c>
      <c r="P31" s="18">
        <v>3</v>
      </c>
      <c r="Q31" s="7">
        <f t="shared" si="0"/>
        <v>2.3500000000000005</v>
      </c>
      <c r="R31" s="9">
        <f t="shared" si="4"/>
        <v>45.250000000000007</v>
      </c>
      <c r="S31" s="9">
        <f t="shared" si="1"/>
        <v>55.375</v>
      </c>
      <c r="T31" s="24">
        <v>0.5</v>
      </c>
      <c r="U31" s="24" t="s">
        <v>209</v>
      </c>
      <c r="V31" s="1" t="s">
        <v>203</v>
      </c>
    </row>
    <row r="32" spans="1:22" s="1" customFormat="1" ht="20.100000000000001" customHeight="1" thickBot="1" x14ac:dyDescent="0.5">
      <c r="A32" s="30" t="s">
        <v>44</v>
      </c>
      <c r="B32" s="31" t="s">
        <v>124</v>
      </c>
      <c r="C32" s="31" t="s">
        <v>57</v>
      </c>
      <c r="D32" s="17">
        <v>4</v>
      </c>
      <c r="E32" s="7">
        <v>4</v>
      </c>
      <c r="F32" s="7">
        <v>4</v>
      </c>
      <c r="G32" s="7">
        <v>1</v>
      </c>
      <c r="H32" s="7">
        <v>4</v>
      </c>
      <c r="I32" s="18">
        <v>1</v>
      </c>
      <c r="J32" s="7">
        <f t="shared" si="2"/>
        <v>3.4</v>
      </c>
      <c r="K32" s="9">
        <f t="shared" ref="K32" si="5">IF(J32&gt;2,(((J32-2)*15)+40),J32*20)</f>
        <v>61</v>
      </c>
      <c r="L32" s="17">
        <v>4</v>
      </c>
      <c r="M32" s="7">
        <v>5</v>
      </c>
      <c r="N32" s="7">
        <v>3</v>
      </c>
      <c r="O32" s="7">
        <v>4</v>
      </c>
      <c r="P32" s="18">
        <v>5</v>
      </c>
      <c r="Q32" s="7">
        <f t="shared" ref="Q32" si="6">(0.35*L32)+(0.15*M32)+(0.2*(N32+O32))+(0.1*P32)</f>
        <v>4.05</v>
      </c>
      <c r="R32" s="9">
        <f t="shared" ref="R32" si="7">IF(Q32&gt;2,(((Q32-2)*15)+40),Q32*20)</f>
        <v>70.75</v>
      </c>
      <c r="S32" s="9">
        <f t="shared" si="1"/>
        <v>65.875</v>
      </c>
      <c r="T32" s="24">
        <v>0.9375</v>
      </c>
      <c r="U32" s="24"/>
    </row>
    <row r="33" spans="1:22" s="1" customFormat="1" ht="20.100000000000001" customHeight="1" thickBot="1" x14ac:dyDescent="0.5">
      <c r="A33" s="30" t="s">
        <v>43</v>
      </c>
      <c r="B33" s="31" t="s">
        <v>125</v>
      </c>
      <c r="C33" s="31" t="s">
        <v>57</v>
      </c>
      <c r="D33" s="17">
        <v>3.3</v>
      </c>
      <c r="E33" s="7">
        <v>3.3</v>
      </c>
      <c r="F33" s="7">
        <v>3</v>
      </c>
      <c r="G33" s="7">
        <v>4</v>
      </c>
      <c r="H33" s="7">
        <v>2</v>
      </c>
      <c r="I33" s="18">
        <v>5</v>
      </c>
      <c r="J33" s="7">
        <f t="shared" si="2"/>
        <v>3.32</v>
      </c>
      <c r="K33" s="9">
        <f t="shared" si="3"/>
        <v>59.8</v>
      </c>
      <c r="L33" s="17">
        <v>3</v>
      </c>
      <c r="M33" s="7">
        <v>4</v>
      </c>
      <c r="N33" s="7">
        <v>3</v>
      </c>
      <c r="O33" s="7">
        <v>2</v>
      </c>
      <c r="P33" s="18">
        <v>2</v>
      </c>
      <c r="Q33" s="7">
        <f t="shared" si="0"/>
        <v>2.85</v>
      </c>
      <c r="R33" s="9">
        <f t="shared" si="4"/>
        <v>52.75</v>
      </c>
      <c r="S33" s="9">
        <f t="shared" si="1"/>
        <v>56.274999999999999</v>
      </c>
      <c r="T33" s="24">
        <v>0.8125</v>
      </c>
      <c r="U33" s="24" t="s">
        <v>209</v>
      </c>
    </row>
    <row r="34" spans="1:22" s="1" customFormat="1" ht="20.100000000000001" customHeight="1" thickBot="1" x14ac:dyDescent="0.5">
      <c r="A34" s="30" t="s">
        <v>44</v>
      </c>
      <c r="B34" s="31" t="s">
        <v>126</v>
      </c>
      <c r="C34" s="31" t="s">
        <v>127</v>
      </c>
      <c r="D34" s="17">
        <v>3.5</v>
      </c>
      <c r="E34" s="7">
        <v>3.5</v>
      </c>
      <c r="F34" s="7">
        <v>3</v>
      </c>
      <c r="G34" s="7">
        <v>4</v>
      </c>
      <c r="H34" s="7">
        <v>4</v>
      </c>
      <c r="I34" s="18">
        <v>5</v>
      </c>
      <c r="J34" s="7">
        <f t="shared" si="2"/>
        <v>3.5999999999999996</v>
      </c>
      <c r="K34" s="9">
        <f t="shared" si="3"/>
        <v>63.999999999999993</v>
      </c>
      <c r="L34" s="17">
        <v>3</v>
      </c>
      <c r="M34" s="7">
        <v>3</v>
      </c>
      <c r="N34" s="7">
        <v>2</v>
      </c>
      <c r="O34" s="7">
        <v>2</v>
      </c>
      <c r="P34" s="18">
        <v>3</v>
      </c>
      <c r="Q34" s="7">
        <f t="shared" si="0"/>
        <v>2.5999999999999996</v>
      </c>
      <c r="R34" s="9">
        <f t="shared" si="4"/>
        <v>48.999999999999993</v>
      </c>
      <c r="S34" s="9">
        <f t="shared" si="1"/>
        <v>56.499999999999993</v>
      </c>
      <c r="T34" s="24">
        <v>0.625</v>
      </c>
      <c r="U34" s="24"/>
    </row>
    <row r="35" spans="1:22" s="1" customFormat="1" ht="20.100000000000001" customHeight="1" thickBot="1" x14ac:dyDescent="0.5">
      <c r="A35" s="30" t="s">
        <v>49</v>
      </c>
      <c r="B35" s="31" t="s">
        <v>128</v>
      </c>
      <c r="C35" s="31" t="s">
        <v>129</v>
      </c>
      <c r="D35" s="7">
        <v>4</v>
      </c>
      <c r="E35" s="7">
        <v>4</v>
      </c>
      <c r="F35" s="7">
        <v>4</v>
      </c>
      <c r="G35" s="7">
        <v>5</v>
      </c>
      <c r="H35" s="7">
        <v>5</v>
      </c>
      <c r="I35" s="18">
        <v>5</v>
      </c>
      <c r="J35" s="7">
        <f t="shared" ref="J35:J50" si="8">(0.2*(D35+E35))+(0.3*F35)+(0.1*(G35+H35+I35))</f>
        <v>4.3</v>
      </c>
      <c r="K35" s="9">
        <f t="shared" ref="K35:K50" si="9">IF(J35&gt;2,(((J35-2)*15)+40),J35*20)</f>
        <v>74.5</v>
      </c>
      <c r="L35" s="10">
        <v>3</v>
      </c>
      <c r="M35" s="10">
        <v>3</v>
      </c>
      <c r="N35" s="10">
        <v>3</v>
      </c>
      <c r="O35" s="10">
        <v>4</v>
      </c>
      <c r="P35" s="18">
        <v>3</v>
      </c>
      <c r="Q35" s="7">
        <f t="shared" ref="Q35:Q50" si="10">(0.35*L35)+(0.15*M35)+(0.2*(N35+O35))+(0.1*P35)</f>
        <v>3.2</v>
      </c>
      <c r="R35" s="9">
        <f t="shared" ref="R35:R50" si="11">IF(Q35&gt;2,(((Q35-2)*15)+40),Q35*20)</f>
        <v>58</v>
      </c>
      <c r="S35" s="9">
        <f t="shared" si="1"/>
        <v>66.25</v>
      </c>
      <c r="T35" s="24">
        <v>0.8125</v>
      </c>
      <c r="U35" s="24"/>
    </row>
    <row r="36" spans="1:22" s="1" customFormat="1" ht="20.100000000000001" customHeight="1" thickBot="1" x14ac:dyDescent="0.5">
      <c r="A36" s="30" t="s">
        <v>49</v>
      </c>
      <c r="B36" s="31" t="s">
        <v>58</v>
      </c>
      <c r="C36" s="31" t="s">
        <v>59</v>
      </c>
      <c r="D36" s="7">
        <v>5</v>
      </c>
      <c r="E36" s="7">
        <v>5</v>
      </c>
      <c r="F36" s="7">
        <v>5</v>
      </c>
      <c r="G36" s="7">
        <v>5</v>
      </c>
      <c r="H36" s="7">
        <v>5</v>
      </c>
      <c r="I36" s="18">
        <v>5</v>
      </c>
      <c r="J36" s="7">
        <f t="shared" si="8"/>
        <v>5</v>
      </c>
      <c r="K36" s="9">
        <f t="shared" si="9"/>
        <v>85</v>
      </c>
      <c r="L36" s="7">
        <v>6</v>
      </c>
      <c r="M36" s="7">
        <v>5</v>
      </c>
      <c r="N36" s="7">
        <v>5</v>
      </c>
      <c r="O36" s="7">
        <v>6</v>
      </c>
      <c r="P36" s="18">
        <v>6</v>
      </c>
      <c r="Q36" s="7">
        <f t="shared" si="10"/>
        <v>5.65</v>
      </c>
      <c r="R36" s="9">
        <f t="shared" si="11"/>
        <v>94.75</v>
      </c>
      <c r="S36" s="9">
        <f t="shared" si="1"/>
        <v>89.875</v>
      </c>
      <c r="T36" s="24">
        <v>0.9375</v>
      </c>
      <c r="U36" s="24"/>
    </row>
    <row r="37" spans="1:22" s="1" customFormat="1" ht="20.100000000000001" customHeight="1" thickBot="1" x14ac:dyDescent="0.5">
      <c r="A37" s="30" t="s">
        <v>49</v>
      </c>
      <c r="B37" s="31" t="s">
        <v>130</v>
      </c>
      <c r="C37" s="31" t="s">
        <v>29</v>
      </c>
      <c r="D37" s="7">
        <v>3.5</v>
      </c>
      <c r="E37" s="7">
        <v>3.5</v>
      </c>
      <c r="F37" s="7">
        <v>3</v>
      </c>
      <c r="G37" s="7">
        <v>5</v>
      </c>
      <c r="H37" s="7">
        <v>4</v>
      </c>
      <c r="I37" s="18">
        <v>3</v>
      </c>
      <c r="J37" s="7">
        <f t="shared" si="8"/>
        <v>3.5</v>
      </c>
      <c r="K37" s="9">
        <f t="shared" si="9"/>
        <v>62.5</v>
      </c>
      <c r="L37" s="7">
        <v>4</v>
      </c>
      <c r="M37" s="7">
        <v>4</v>
      </c>
      <c r="N37" s="7">
        <v>5</v>
      </c>
      <c r="O37" s="7">
        <v>5</v>
      </c>
      <c r="P37" s="18">
        <v>5</v>
      </c>
      <c r="Q37" s="7">
        <f t="shared" si="10"/>
        <v>4.5</v>
      </c>
      <c r="R37" s="9">
        <f t="shared" si="11"/>
        <v>77.5</v>
      </c>
      <c r="S37" s="9">
        <f t="shared" si="1"/>
        <v>70</v>
      </c>
      <c r="T37" s="24">
        <v>0.9375</v>
      </c>
      <c r="U37" s="24"/>
    </row>
    <row r="38" spans="1:22" s="1" customFormat="1" ht="20.100000000000001" customHeight="1" thickBot="1" x14ac:dyDescent="0.5">
      <c r="A38" s="30" t="s">
        <v>61</v>
      </c>
      <c r="B38" s="31" t="s">
        <v>62</v>
      </c>
      <c r="C38" s="31" t="s">
        <v>63</v>
      </c>
      <c r="D38" s="7">
        <v>3</v>
      </c>
      <c r="E38" s="7">
        <v>2</v>
      </c>
      <c r="F38" s="7">
        <v>1.5</v>
      </c>
      <c r="G38" s="7">
        <v>2</v>
      </c>
      <c r="H38" s="7">
        <v>2</v>
      </c>
      <c r="I38" s="18">
        <v>2</v>
      </c>
      <c r="J38" s="7">
        <f t="shared" si="8"/>
        <v>2.0499999999999998</v>
      </c>
      <c r="K38" s="9">
        <f t="shared" si="9"/>
        <v>40.75</v>
      </c>
      <c r="L38" s="7">
        <v>0</v>
      </c>
      <c r="M38" s="7">
        <v>0</v>
      </c>
      <c r="N38" s="7">
        <v>0</v>
      </c>
      <c r="O38" s="7">
        <v>0</v>
      </c>
      <c r="P38" s="18">
        <v>0</v>
      </c>
      <c r="Q38" s="7">
        <f t="shared" si="10"/>
        <v>0</v>
      </c>
      <c r="R38" s="9">
        <f t="shared" si="11"/>
        <v>0</v>
      </c>
      <c r="S38" s="9">
        <f t="shared" si="1"/>
        <v>20.375</v>
      </c>
      <c r="T38" s="24">
        <v>0.4375</v>
      </c>
      <c r="U38" s="24"/>
      <c r="V38" s="1" t="s">
        <v>205</v>
      </c>
    </row>
    <row r="39" spans="1:22" s="1" customFormat="1" ht="20.100000000000001" customHeight="1" thickBot="1" x14ac:dyDescent="0.5">
      <c r="A39" s="30" t="s">
        <v>50</v>
      </c>
      <c r="B39" s="31" t="s">
        <v>131</v>
      </c>
      <c r="C39" s="31" t="s">
        <v>132</v>
      </c>
      <c r="D39" s="7">
        <v>2</v>
      </c>
      <c r="E39" s="7">
        <v>2</v>
      </c>
      <c r="F39" s="7">
        <v>2</v>
      </c>
      <c r="G39" s="7">
        <v>2</v>
      </c>
      <c r="H39" s="7">
        <v>2</v>
      </c>
      <c r="I39" s="18">
        <v>5</v>
      </c>
      <c r="J39" s="7">
        <f t="shared" si="8"/>
        <v>2.2999999999999998</v>
      </c>
      <c r="K39" s="9">
        <f t="shared" si="9"/>
        <v>44.5</v>
      </c>
      <c r="L39" s="7">
        <v>5</v>
      </c>
      <c r="M39" s="7">
        <v>5</v>
      </c>
      <c r="N39" s="7">
        <v>4</v>
      </c>
      <c r="O39" s="7">
        <v>4</v>
      </c>
      <c r="P39" s="18">
        <v>6</v>
      </c>
      <c r="Q39" s="7">
        <f t="shared" si="10"/>
        <v>4.6999999999999993</v>
      </c>
      <c r="R39" s="9">
        <f t="shared" si="11"/>
        <v>80.499999999999986</v>
      </c>
      <c r="S39" s="9">
        <f t="shared" si="1"/>
        <v>62.499999999999993</v>
      </c>
      <c r="T39" s="24">
        <v>0.5</v>
      </c>
      <c r="U39" s="24" t="s">
        <v>209</v>
      </c>
    </row>
    <row r="40" spans="1:22" s="1" customFormat="1" ht="20.100000000000001" customHeight="1" thickBot="1" x14ac:dyDescent="0.5">
      <c r="A40" s="30" t="s">
        <v>53</v>
      </c>
      <c r="B40" s="31" t="s">
        <v>133</v>
      </c>
      <c r="C40" s="31" t="s">
        <v>134</v>
      </c>
      <c r="D40" s="7">
        <v>3</v>
      </c>
      <c r="E40" s="7">
        <v>3</v>
      </c>
      <c r="F40" s="7">
        <v>2</v>
      </c>
      <c r="G40" s="7">
        <v>1</v>
      </c>
      <c r="H40" s="7">
        <v>3</v>
      </c>
      <c r="I40" s="18">
        <v>1</v>
      </c>
      <c r="J40" s="7">
        <f t="shared" si="8"/>
        <v>2.3000000000000003</v>
      </c>
      <c r="K40" s="9">
        <f t="shared" si="9"/>
        <v>44.5</v>
      </c>
      <c r="L40" s="7">
        <v>3</v>
      </c>
      <c r="M40" s="7">
        <v>4</v>
      </c>
      <c r="N40" s="7">
        <v>4</v>
      </c>
      <c r="O40" s="7">
        <v>4</v>
      </c>
      <c r="P40" s="18">
        <v>5</v>
      </c>
      <c r="Q40" s="7">
        <f t="shared" si="10"/>
        <v>3.75</v>
      </c>
      <c r="R40" s="9">
        <f t="shared" si="11"/>
        <v>66.25</v>
      </c>
      <c r="S40" s="9">
        <f t="shared" si="1"/>
        <v>55.375</v>
      </c>
      <c r="T40" s="24">
        <v>0.75</v>
      </c>
      <c r="U40" s="24" t="s">
        <v>209</v>
      </c>
    </row>
    <row r="41" spans="1:22" s="1" customFormat="1" ht="20.100000000000001" customHeight="1" thickBot="1" x14ac:dyDescent="0.5">
      <c r="A41" s="30" t="s">
        <v>96</v>
      </c>
      <c r="B41" s="31" t="s">
        <v>135</v>
      </c>
      <c r="C41" s="31" t="s">
        <v>136</v>
      </c>
      <c r="D41" s="7">
        <v>3</v>
      </c>
      <c r="E41" s="7">
        <v>3</v>
      </c>
      <c r="F41" s="7">
        <v>3</v>
      </c>
      <c r="G41" s="7">
        <v>3</v>
      </c>
      <c r="H41" s="7">
        <v>4</v>
      </c>
      <c r="I41" s="18">
        <v>5</v>
      </c>
      <c r="J41" s="7">
        <f t="shared" si="8"/>
        <v>3.3000000000000003</v>
      </c>
      <c r="K41" s="9">
        <f t="shared" si="9"/>
        <v>59.5</v>
      </c>
      <c r="L41" s="7">
        <v>3</v>
      </c>
      <c r="M41" s="7">
        <v>3</v>
      </c>
      <c r="N41" s="7">
        <v>4</v>
      </c>
      <c r="O41" s="7">
        <v>4</v>
      </c>
      <c r="P41" s="18">
        <v>5</v>
      </c>
      <c r="Q41" s="7">
        <f t="shared" si="10"/>
        <v>3.5999999999999996</v>
      </c>
      <c r="R41" s="9">
        <f t="shared" si="11"/>
        <v>63.999999999999993</v>
      </c>
      <c r="S41" s="9">
        <f t="shared" si="1"/>
        <v>61.75</v>
      </c>
      <c r="T41" s="24">
        <v>0.75</v>
      </c>
      <c r="U41" s="24"/>
    </row>
    <row r="42" spans="1:22" s="1" customFormat="1" ht="20.100000000000001" customHeight="1" thickBot="1" x14ac:dyDescent="0.5">
      <c r="A42" s="30" t="s">
        <v>61</v>
      </c>
      <c r="B42" s="31" t="s">
        <v>71</v>
      </c>
      <c r="C42" s="31" t="s">
        <v>72</v>
      </c>
      <c r="D42" s="7"/>
      <c r="E42" s="7"/>
      <c r="F42" s="7"/>
      <c r="G42" s="7"/>
      <c r="H42" s="7"/>
      <c r="I42" s="18"/>
      <c r="J42" s="7">
        <f t="shared" si="8"/>
        <v>0</v>
      </c>
      <c r="K42" s="9">
        <f t="shared" si="9"/>
        <v>0</v>
      </c>
      <c r="L42" s="7"/>
      <c r="M42" s="7"/>
      <c r="N42" s="7"/>
      <c r="O42" s="7"/>
      <c r="P42" s="18"/>
      <c r="Q42" s="7">
        <f t="shared" si="10"/>
        <v>0</v>
      </c>
      <c r="R42" s="9">
        <f t="shared" si="11"/>
        <v>0</v>
      </c>
      <c r="S42" s="9">
        <f t="shared" si="1"/>
        <v>0</v>
      </c>
      <c r="T42" s="24">
        <v>6.25E-2</v>
      </c>
      <c r="U42" s="24"/>
    </row>
    <row r="43" spans="1:22" s="1" customFormat="1" ht="20.100000000000001" customHeight="1" thickBot="1" x14ac:dyDescent="0.5">
      <c r="A43" s="30" t="s">
        <v>46</v>
      </c>
      <c r="B43" s="31" t="s">
        <v>137</v>
      </c>
      <c r="C43" s="31" t="s">
        <v>138</v>
      </c>
      <c r="D43" s="7"/>
      <c r="E43" s="7"/>
      <c r="F43" s="7"/>
      <c r="G43" s="7"/>
      <c r="H43" s="7"/>
      <c r="I43" s="18"/>
      <c r="J43" s="7">
        <f t="shared" si="8"/>
        <v>0</v>
      </c>
      <c r="K43" s="9">
        <f t="shared" si="9"/>
        <v>0</v>
      </c>
      <c r="L43" s="7"/>
      <c r="M43" s="7"/>
      <c r="N43" s="7"/>
      <c r="O43" s="7"/>
      <c r="P43" s="18"/>
      <c r="Q43" s="7">
        <f t="shared" si="10"/>
        <v>0</v>
      </c>
      <c r="R43" s="9">
        <f t="shared" si="11"/>
        <v>0</v>
      </c>
      <c r="S43" s="9">
        <f t="shared" si="1"/>
        <v>0</v>
      </c>
      <c r="T43" s="24">
        <v>0</v>
      </c>
      <c r="U43" s="24"/>
    </row>
    <row r="44" spans="1:22" s="1" customFormat="1" ht="20.100000000000001" customHeight="1" thickBot="1" x14ac:dyDescent="0.5">
      <c r="A44" s="30" t="s">
        <v>49</v>
      </c>
      <c r="B44" s="31" t="s">
        <v>139</v>
      </c>
      <c r="C44" s="31" t="s">
        <v>140</v>
      </c>
      <c r="D44" s="7"/>
      <c r="E44" s="7"/>
      <c r="F44" s="7"/>
      <c r="G44" s="7"/>
      <c r="H44" s="7"/>
      <c r="I44" s="18"/>
      <c r="J44" s="7">
        <f t="shared" si="8"/>
        <v>0</v>
      </c>
      <c r="K44" s="9">
        <f t="shared" si="9"/>
        <v>0</v>
      </c>
      <c r="L44" s="7"/>
      <c r="M44" s="7"/>
      <c r="N44" s="7"/>
      <c r="O44" s="7"/>
      <c r="P44" s="18"/>
      <c r="Q44" s="7">
        <f t="shared" si="10"/>
        <v>0</v>
      </c>
      <c r="R44" s="9">
        <f t="shared" si="11"/>
        <v>0</v>
      </c>
      <c r="S44" s="9">
        <f t="shared" si="1"/>
        <v>0</v>
      </c>
      <c r="T44" s="24">
        <v>0.5</v>
      </c>
      <c r="U44" s="24"/>
    </row>
    <row r="45" spans="1:22" s="1" customFormat="1" ht="20.100000000000001" customHeight="1" thickBot="1" x14ac:dyDescent="0.5">
      <c r="A45" s="30" t="s">
        <v>44</v>
      </c>
      <c r="B45" s="31" t="s">
        <v>141</v>
      </c>
      <c r="C45" s="31" t="s">
        <v>142</v>
      </c>
      <c r="D45" s="8">
        <v>3</v>
      </c>
      <c r="E45" s="8">
        <v>3</v>
      </c>
      <c r="F45" s="7">
        <v>3</v>
      </c>
      <c r="G45" s="7">
        <v>4</v>
      </c>
      <c r="H45" s="7">
        <v>4</v>
      </c>
      <c r="I45" s="18">
        <v>5</v>
      </c>
      <c r="J45" s="7">
        <f t="shared" si="8"/>
        <v>3.4000000000000004</v>
      </c>
      <c r="K45" s="9">
        <f t="shared" si="9"/>
        <v>61.000000000000007</v>
      </c>
      <c r="L45" s="7">
        <v>4</v>
      </c>
      <c r="M45" s="7">
        <v>5</v>
      </c>
      <c r="N45" s="7">
        <v>3</v>
      </c>
      <c r="O45" s="7">
        <v>3</v>
      </c>
      <c r="P45" s="18">
        <v>3</v>
      </c>
      <c r="Q45" s="7">
        <f t="shared" si="10"/>
        <v>3.6500000000000004</v>
      </c>
      <c r="R45" s="9">
        <f t="shared" si="11"/>
        <v>64.75</v>
      </c>
      <c r="S45" s="9">
        <f t="shared" si="1"/>
        <v>62.875</v>
      </c>
      <c r="T45" s="24">
        <v>1</v>
      </c>
      <c r="U45" s="24" t="s">
        <v>209</v>
      </c>
    </row>
    <row r="46" spans="1:22" s="1" customFormat="1" ht="20.100000000000001" customHeight="1" thickBot="1" x14ac:dyDescent="0.5">
      <c r="A46" s="30" t="s">
        <v>96</v>
      </c>
      <c r="B46" s="31" t="s">
        <v>143</v>
      </c>
      <c r="C46" s="31" t="s">
        <v>144</v>
      </c>
      <c r="D46" s="8">
        <v>3</v>
      </c>
      <c r="E46" s="8">
        <v>3</v>
      </c>
      <c r="F46" s="7">
        <v>3</v>
      </c>
      <c r="G46" s="7">
        <v>3</v>
      </c>
      <c r="H46" s="7">
        <v>5</v>
      </c>
      <c r="I46" s="18">
        <v>4</v>
      </c>
      <c r="J46" s="7">
        <f t="shared" si="8"/>
        <v>3.3000000000000003</v>
      </c>
      <c r="K46" s="9">
        <f t="shared" si="9"/>
        <v>59.5</v>
      </c>
      <c r="L46" s="7">
        <v>4</v>
      </c>
      <c r="M46" s="7">
        <v>5</v>
      </c>
      <c r="N46" s="7">
        <v>4</v>
      </c>
      <c r="O46" s="7">
        <v>3.5</v>
      </c>
      <c r="P46" s="18">
        <v>4</v>
      </c>
      <c r="Q46" s="7">
        <f t="shared" si="10"/>
        <v>4.05</v>
      </c>
      <c r="R46" s="9">
        <f t="shared" si="11"/>
        <v>70.75</v>
      </c>
      <c r="S46" s="9">
        <f t="shared" si="1"/>
        <v>65.125</v>
      </c>
      <c r="T46" s="24">
        <v>0.625</v>
      </c>
      <c r="U46" s="24"/>
    </row>
    <row r="47" spans="1:22" s="1" customFormat="1" ht="20.100000000000001" customHeight="1" thickBot="1" x14ac:dyDescent="0.5">
      <c r="A47" s="30" t="s">
        <v>49</v>
      </c>
      <c r="B47" s="31" t="s">
        <v>145</v>
      </c>
      <c r="C47" s="31" t="s">
        <v>146</v>
      </c>
      <c r="D47" s="7">
        <v>3</v>
      </c>
      <c r="E47" s="7">
        <v>4</v>
      </c>
      <c r="F47" s="7">
        <v>2</v>
      </c>
      <c r="G47" s="7">
        <v>3</v>
      </c>
      <c r="H47" s="7">
        <v>5</v>
      </c>
      <c r="I47" s="18">
        <v>3</v>
      </c>
      <c r="J47" s="7">
        <f t="shared" si="8"/>
        <v>3.1</v>
      </c>
      <c r="K47" s="9">
        <f t="shared" si="9"/>
        <v>56.5</v>
      </c>
      <c r="L47" s="7">
        <v>3.5</v>
      </c>
      <c r="M47" s="7">
        <v>5</v>
      </c>
      <c r="N47" s="7">
        <v>4</v>
      </c>
      <c r="O47" s="7">
        <v>2.5</v>
      </c>
      <c r="P47" s="18">
        <v>3.5</v>
      </c>
      <c r="Q47" s="7">
        <f t="shared" si="10"/>
        <v>3.625</v>
      </c>
      <c r="R47" s="9">
        <f t="shared" si="11"/>
        <v>64.375</v>
      </c>
      <c r="S47" s="9">
        <f t="shared" si="1"/>
        <v>60.4375</v>
      </c>
      <c r="T47" s="24">
        <v>0.9375</v>
      </c>
      <c r="U47" s="24"/>
    </row>
    <row r="48" spans="1:22" s="1" customFormat="1" ht="20.100000000000001" customHeight="1" thickBot="1" x14ac:dyDescent="0.5">
      <c r="A48" s="30" t="s">
        <v>50</v>
      </c>
      <c r="B48" s="31" t="s">
        <v>147</v>
      </c>
      <c r="C48" s="31" t="s">
        <v>148</v>
      </c>
      <c r="D48" s="7">
        <v>1</v>
      </c>
      <c r="E48" s="7">
        <v>3</v>
      </c>
      <c r="F48" s="7">
        <v>2</v>
      </c>
      <c r="G48" s="7">
        <v>1</v>
      </c>
      <c r="H48" s="7">
        <v>2</v>
      </c>
      <c r="I48" s="18">
        <v>2</v>
      </c>
      <c r="J48" s="7">
        <f t="shared" si="8"/>
        <v>1.9</v>
      </c>
      <c r="K48" s="9">
        <f t="shared" si="9"/>
        <v>38</v>
      </c>
      <c r="L48" s="7">
        <v>2</v>
      </c>
      <c r="M48" s="7">
        <v>2</v>
      </c>
      <c r="N48" s="7">
        <v>3</v>
      </c>
      <c r="O48" s="7">
        <v>3</v>
      </c>
      <c r="P48" s="18">
        <v>2</v>
      </c>
      <c r="Q48" s="7">
        <f t="shared" si="10"/>
        <v>2.4000000000000004</v>
      </c>
      <c r="R48" s="9">
        <f t="shared" si="11"/>
        <v>46.000000000000007</v>
      </c>
      <c r="S48" s="9">
        <f t="shared" si="1"/>
        <v>42</v>
      </c>
      <c r="T48" s="24">
        <v>0.8125</v>
      </c>
      <c r="U48" s="24" t="s">
        <v>209</v>
      </c>
      <c r="V48" s="1" t="s">
        <v>204</v>
      </c>
    </row>
    <row r="49" spans="1:22" ht="14.65" thickBot="1" x14ac:dyDescent="0.5">
      <c r="A49" s="30" t="s">
        <v>49</v>
      </c>
      <c r="B49" s="31" t="s">
        <v>149</v>
      </c>
      <c r="C49" s="31" t="s">
        <v>150</v>
      </c>
      <c r="D49" s="8">
        <v>3</v>
      </c>
      <c r="E49" s="8">
        <v>3</v>
      </c>
      <c r="F49" s="8">
        <v>3</v>
      </c>
      <c r="G49" s="8">
        <v>3</v>
      </c>
      <c r="H49" s="8">
        <v>5</v>
      </c>
      <c r="I49" s="18">
        <v>4</v>
      </c>
      <c r="J49" s="7">
        <f t="shared" si="8"/>
        <v>3.3000000000000003</v>
      </c>
      <c r="K49" s="9">
        <f t="shared" si="9"/>
        <v>59.5</v>
      </c>
      <c r="L49" s="8">
        <v>3</v>
      </c>
      <c r="M49" s="8">
        <v>4</v>
      </c>
      <c r="N49" s="8">
        <v>3</v>
      </c>
      <c r="O49" s="8">
        <v>3</v>
      </c>
      <c r="P49" s="18">
        <v>2</v>
      </c>
      <c r="Q49" s="7">
        <f t="shared" si="10"/>
        <v>3.0500000000000003</v>
      </c>
      <c r="R49" s="9">
        <f t="shared" si="11"/>
        <v>55.75</v>
      </c>
      <c r="S49" s="9">
        <f t="shared" si="1"/>
        <v>57.625</v>
      </c>
      <c r="T49" s="39">
        <v>1</v>
      </c>
      <c r="U49" s="39"/>
    </row>
    <row r="50" spans="1:22" ht="14.65" thickBot="1" x14ac:dyDescent="0.5">
      <c r="A50" s="30" t="s">
        <v>44</v>
      </c>
      <c r="B50" s="31" t="s">
        <v>151</v>
      </c>
      <c r="C50" s="31" t="s">
        <v>152</v>
      </c>
      <c r="D50" s="8">
        <v>5</v>
      </c>
      <c r="E50" s="8">
        <v>5</v>
      </c>
      <c r="F50" s="8">
        <v>4</v>
      </c>
      <c r="G50" s="8">
        <v>6</v>
      </c>
      <c r="H50" s="8">
        <v>5</v>
      </c>
      <c r="I50" s="18">
        <v>5</v>
      </c>
      <c r="J50" s="7">
        <f t="shared" si="8"/>
        <v>4.8000000000000007</v>
      </c>
      <c r="K50" s="9">
        <f t="shared" si="9"/>
        <v>82.000000000000014</v>
      </c>
      <c r="L50" s="8">
        <v>3</v>
      </c>
      <c r="M50" s="8">
        <v>4</v>
      </c>
      <c r="N50" s="8">
        <v>6</v>
      </c>
      <c r="O50" s="8">
        <v>4</v>
      </c>
      <c r="P50" s="18">
        <v>3.5</v>
      </c>
      <c r="Q50" s="7">
        <f t="shared" si="10"/>
        <v>4</v>
      </c>
      <c r="R50" s="9">
        <f t="shared" si="11"/>
        <v>70</v>
      </c>
      <c r="S50" s="9">
        <f t="shared" si="1"/>
        <v>76</v>
      </c>
      <c r="T50" s="39">
        <v>1</v>
      </c>
      <c r="U50" s="39" t="s">
        <v>209</v>
      </c>
    </row>
    <row r="51" spans="1:22" ht="14.65" thickBot="1" x14ac:dyDescent="0.5">
      <c r="A51" s="30" t="s">
        <v>96</v>
      </c>
      <c r="B51" s="31" t="s">
        <v>153</v>
      </c>
      <c r="C51" s="31" t="s">
        <v>154</v>
      </c>
      <c r="D51" s="8">
        <v>4</v>
      </c>
      <c r="E51" s="8">
        <v>4</v>
      </c>
      <c r="F51" s="8">
        <v>4</v>
      </c>
      <c r="G51" s="8">
        <v>4</v>
      </c>
      <c r="H51" s="8">
        <v>5</v>
      </c>
      <c r="I51" s="18">
        <v>5</v>
      </c>
      <c r="J51" s="7">
        <f t="shared" ref="J51:J78" si="12">(0.2*(D51+E51))+(0.3*F51)+(0.1*(G51+H51+I51))</f>
        <v>4.2</v>
      </c>
      <c r="K51" s="9">
        <f t="shared" ref="K51:K78" si="13">IF(J51&gt;2,(((J51-2)*15)+40),J51*20)</f>
        <v>73</v>
      </c>
      <c r="L51" s="8">
        <v>4</v>
      </c>
      <c r="M51" s="8">
        <v>4</v>
      </c>
      <c r="N51" s="8">
        <v>5</v>
      </c>
      <c r="O51" s="8">
        <v>6</v>
      </c>
      <c r="P51" s="18">
        <v>6</v>
      </c>
      <c r="Q51" s="7">
        <f t="shared" ref="Q51:Q78" si="14">(0.35*L51)+(0.15*M51)+(0.2*(N51+O51))+(0.1*P51)</f>
        <v>4.8000000000000007</v>
      </c>
      <c r="R51" s="9">
        <f t="shared" ref="R51:R78" si="15">IF(Q51&gt;2,(((Q51-2)*15)+40),Q51*20)</f>
        <v>82.000000000000014</v>
      </c>
      <c r="S51" s="9">
        <f t="shared" si="1"/>
        <v>77.5</v>
      </c>
      <c r="T51" s="39">
        <v>1</v>
      </c>
      <c r="U51" s="39" t="s">
        <v>209</v>
      </c>
    </row>
    <row r="52" spans="1:22" ht="14.65" thickBot="1" x14ac:dyDescent="0.5">
      <c r="A52" s="30" t="s">
        <v>64</v>
      </c>
      <c r="B52" s="31" t="s">
        <v>65</v>
      </c>
      <c r="C52" s="31" t="s">
        <v>66</v>
      </c>
      <c r="I52" s="18"/>
      <c r="J52" s="7">
        <f>(0.2*(D52+E52))+(0.3*F52)+(0.1*(G52+H52+I52))</f>
        <v>0</v>
      </c>
      <c r="K52" s="9">
        <f t="shared" si="13"/>
        <v>0</v>
      </c>
      <c r="P52" s="18"/>
      <c r="Q52" s="7">
        <f t="shared" si="14"/>
        <v>0</v>
      </c>
      <c r="R52" s="9">
        <f t="shared" si="15"/>
        <v>0</v>
      </c>
      <c r="S52" s="9">
        <f t="shared" si="1"/>
        <v>0</v>
      </c>
      <c r="T52" s="39">
        <v>0</v>
      </c>
      <c r="U52" s="39"/>
    </row>
    <row r="53" spans="1:22" ht="14.65" thickBot="1" x14ac:dyDescent="0.5">
      <c r="A53" s="30" t="s">
        <v>96</v>
      </c>
      <c r="B53" s="31" t="s">
        <v>155</v>
      </c>
      <c r="C53" s="31" t="s">
        <v>156</v>
      </c>
      <c r="D53" s="8">
        <v>3.5</v>
      </c>
      <c r="E53" s="8">
        <v>3.5</v>
      </c>
      <c r="F53" s="8">
        <v>3</v>
      </c>
      <c r="G53" s="8">
        <v>3.4</v>
      </c>
      <c r="H53" s="8">
        <v>5</v>
      </c>
      <c r="I53" s="18">
        <v>5</v>
      </c>
      <c r="J53" s="7">
        <f>(0.2*(D53+E53))+(0.3*F53)+(0.1*(G53+H53+I53))</f>
        <v>3.6399999999999997</v>
      </c>
      <c r="K53" s="9">
        <f t="shared" si="13"/>
        <v>64.599999999999994</v>
      </c>
      <c r="L53" s="8">
        <v>4</v>
      </c>
      <c r="M53" s="8">
        <v>5</v>
      </c>
      <c r="N53" s="8">
        <v>4</v>
      </c>
      <c r="O53" s="8">
        <v>3</v>
      </c>
      <c r="P53" s="18">
        <v>2</v>
      </c>
      <c r="Q53" s="7">
        <f t="shared" si="14"/>
        <v>3.75</v>
      </c>
      <c r="R53" s="9">
        <f t="shared" si="15"/>
        <v>66.25</v>
      </c>
      <c r="S53" s="9">
        <f t="shared" si="1"/>
        <v>65.424999999999997</v>
      </c>
      <c r="T53" s="39">
        <v>0.875</v>
      </c>
      <c r="U53" s="39"/>
    </row>
    <row r="54" spans="1:22" ht="14.65" thickBot="1" x14ac:dyDescent="0.5">
      <c r="A54" s="30" t="s">
        <v>49</v>
      </c>
      <c r="B54" s="31" t="s">
        <v>157</v>
      </c>
      <c r="C54" s="31" t="s">
        <v>158</v>
      </c>
      <c r="D54" s="8">
        <v>3</v>
      </c>
      <c r="E54" s="8">
        <v>3</v>
      </c>
      <c r="F54" s="8">
        <v>4</v>
      </c>
      <c r="G54" s="8">
        <v>3.5</v>
      </c>
      <c r="H54" s="8">
        <v>4</v>
      </c>
      <c r="I54" s="18">
        <v>5</v>
      </c>
      <c r="J54" s="7">
        <f t="shared" si="12"/>
        <v>3.6500000000000004</v>
      </c>
      <c r="K54" s="9">
        <f t="shared" si="13"/>
        <v>64.75</v>
      </c>
      <c r="L54" s="8">
        <v>2</v>
      </c>
      <c r="M54" s="8">
        <v>3</v>
      </c>
      <c r="N54" s="8">
        <v>4</v>
      </c>
      <c r="O54" s="8">
        <v>3</v>
      </c>
      <c r="P54" s="18">
        <v>2</v>
      </c>
      <c r="Q54" s="7">
        <f t="shared" si="14"/>
        <v>2.75</v>
      </c>
      <c r="R54" s="9">
        <f t="shared" si="15"/>
        <v>51.25</v>
      </c>
      <c r="S54" s="9">
        <f t="shared" si="1"/>
        <v>58</v>
      </c>
      <c r="T54" s="39">
        <v>1</v>
      </c>
      <c r="U54" s="39" t="s">
        <v>209</v>
      </c>
    </row>
    <row r="55" spans="1:22" ht="14.65" thickBot="1" x14ac:dyDescent="0.5">
      <c r="A55" s="30" t="s">
        <v>46</v>
      </c>
      <c r="B55" s="31" t="s">
        <v>70</v>
      </c>
      <c r="C55" s="31" t="s">
        <v>158</v>
      </c>
      <c r="D55" s="8">
        <v>3</v>
      </c>
      <c r="E55" s="8">
        <v>3</v>
      </c>
      <c r="F55" s="8">
        <v>3</v>
      </c>
      <c r="G55" s="8">
        <v>2</v>
      </c>
      <c r="H55" s="8">
        <v>3</v>
      </c>
      <c r="I55" s="18">
        <v>2</v>
      </c>
      <c r="J55" s="7">
        <f t="shared" si="12"/>
        <v>2.8000000000000003</v>
      </c>
      <c r="K55" s="9">
        <f t="shared" si="13"/>
        <v>52</v>
      </c>
      <c r="L55" s="8">
        <v>3</v>
      </c>
      <c r="M55" s="8">
        <v>5</v>
      </c>
      <c r="N55" s="8">
        <v>3</v>
      </c>
      <c r="O55" s="8">
        <v>3</v>
      </c>
      <c r="P55" s="18">
        <v>1</v>
      </c>
      <c r="Q55" s="7">
        <f t="shared" si="14"/>
        <v>3.1</v>
      </c>
      <c r="R55" s="9">
        <f t="shared" si="15"/>
        <v>56.5</v>
      </c>
      <c r="S55" s="9">
        <f t="shared" si="1"/>
        <v>54.25</v>
      </c>
      <c r="T55" s="39">
        <v>0.5625</v>
      </c>
      <c r="U55" s="39" t="s">
        <v>209</v>
      </c>
    </row>
    <row r="56" spans="1:22" ht="14.65" thickBot="1" x14ac:dyDescent="0.5">
      <c r="A56" s="30" t="s">
        <v>44</v>
      </c>
      <c r="B56" s="31" t="s">
        <v>159</v>
      </c>
      <c r="C56" s="31" t="s">
        <v>160</v>
      </c>
      <c r="D56" s="8">
        <v>3</v>
      </c>
      <c r="E56" s="8">
        <v>3</v>
      </c>
      <c r="F56" s="8">
        <v>3</v>
      </c>
      <c r="G56" s="8">
        <v>2</v>
      </c>
      <c r="H56" s="8">
        <v>4</v>
      </c>
      <c r="I56" s="18">
        <v>2</v>
      </c>
      <c r="J56" s="7">
        <f t="shared" si="12"/>
        <v>2.9000000000000004</v>
      </c>
      <c r="K56" s="9">
        <f t="shared" si="13"/>
        <v>53.500000000000007</v>
      </c>
      <c r="L56" s="8">
        <v>2</v>
      </c>
      <c r="M56" s="8">
        <v>1</v>
      </c>
      <c r="N56" s="8">
        <v>3</v>
      </c>
      <c r="O56" s="8">
        <v>2</v>
      </c>
      <c r="P56" s="18">
        <v>2</v>
      </c>
      <c r="Q56" s="7">
        <f t="shared" si="14"/>
        <v>2.0500000000000003</v>
      </c>
      <c r="R56" s="9">
        <f t="shared" si="15"/>
        <v>40.750000000000007</v>
      </c>
      <c r="S56" s="9">
        <f t="shared" si="1"/>
        <v>47.125000000000007</v>
      </c>
      <c r="T56" s="39">
        <v>0.25</v>
      </c>
      <c r="U56" s="39"/>
      <c r="V56" t="s">
        <v>204</v>
      </c>
    </row>
    <row r="57" spans="1:22" ht="14.65" thickBot="1" x14ac:dyDescent="0.5">
      <c r="A57" s="30" t="s">
        <v>44</v>
      </c>
      <c r="B57" s="31" t="s">
        <v>161</v>
      </c>
      <c r="C57" s="31" t="s">
        <v>160</v>
      </c>
      <c r="I57" s="18"/>
      <c r="J57" s="7">
        <f t="shared" si="12"/>
        <v>0</v>
      </c>
      <c r="K57" s="9">
        <f t="shared" si="13"/>
        <v>0</v>
      </c>
      <c r="P57" s="18"/>
      <c r="Q57" s="7">
        <f t="shared" si="14"/>
        <v>0</v>
      </c>
      <c r="R57" s="9">
        <f t="shared" si="15"/>
        <v>0</v>
      </c>
      <c r="S57" s="9">
        <f t="shared" si="1"/>
        <v>0</v>
      </c>
      <c r="T57" s="39">
        <v>0</v>
      </c>
      <c r="U57" s="39"/>
    </row>
    <row r="58" spans="1:22" ht="14.65" thickBot="1" x14ac:dyDescent="0.5">
      <c r="A58" s="30" t="s">
        <v>44</v>
      </c>
      <c r="B58" s="31" t="s">
        <v>162</v>
      </c>
      <c r="C58" s="31" t="s">
        <v>163</v>
      </c>
      <c r="D58" s="8">
        <v>3.5</v>
      </c>
      <c r="E58" s="8">
        <v>3.5</v>
      </c>
      <c r="F58" s="8">
        <v>2</v>
      </c>
      <c r="G58" s="8">
        <v>2</v>
      </c>
      <c r="H58" s="8">
        <v>4</v>
      </c>
      <c r="I58" s="18">
        <v>4</v>
      </c>
      <c r="J58" s="7">
        <f t="shared" si="12"/>
        <v>3</v>
      </c>
      <c r="K58" s="9">
        <f t="shared" si="13"/>
        <v>55</v>
      </c>
      <c r="L58" s="8">
        <v>3</v>
      </c>
      <c r="M58" s="8">
        <v>3</v>
      </c>
      <c r="N58" s="8">
        <v>3.5</v>
      </c>
      <c r="O58" s="8">
        <v>4</v>
      </c>
      <c r="P58" s="18">
        <v>4</v>
      </c>
      <c r="Q58" s="7">
        <f t="shared" si="14"/>
        <v>3.4</v>
      </c>
      <c r="R58" s="9">
        <f t="shared" si="15"/>
        <v>61</v>
      </c>
      <c r="S58" s="9">
        <f t="shared" si="1"/>
        <v>58</v>
      </c>
      <c r="T58" s="39">
        <v>0.8125</v>
      </c>
      <c r="U58" s="39" t="s">
        <v>209</v>
      </c>
    </row>
    <row r="59" spans="1:22" ht="14.65" thickBot="1" x14ac:dyDescent="0.5">
      <c r="A59" s="30" t="s">
        <v>56</v>
      </c>
      <c r="B59" s="31" t="s">
        <v>164</v>
      </c>
      <c r="C59" s="31" t="s">
        <v>165</v>
      </c>
      <c r="D59" s="8">
        <v>3</v>
      </c>
      <c r="E59" s="8">
        <v>2</v>
      </c>
      <c r="F59" s="8">
        <v>1</v>
      </c>
      <c r="G59" s="8">
        <v>2</v>
      </c>
      <c r="H59" s="8">
        <v>3</v>
      </c>
      <c r="I59" s="18">
        <v>3</v>
      </c>
      <c r="J59" s="7">
        <f t="shared" si="12"/>
        <v>2.1</v>
      </c>
      <c r="K59" s="9">
        <f t="shared" si="13"/>
        <v>41.5</v>
      </c>
      <c r="L59" s="8">
        <v>2</v>
      </c>
      <c r="M59" s="8">
        <v>3</v>
      </c>
      <c r="N59" s="8">
        <v>3</v>
      </c>
      <c r="O59" s="8">
        <v>3</v>
      </c>
      <c r="P59" s="18">
        <v>2</v>
      </c>
      <c r="Q59" s="7">
        <f t="shared" si="14"/>
        <v>2.5500000000000003</v>
      </c>
      <c r="R59" s="9">
        <f t="shared" si="15"/>
        <v>48.25</v>
      </c>
      <c r="S59" s="9">
        <f t="shared" si="1"/>
        <v>44.875</v>
      </c>
      <c r="T59" s="39">
        <v>1</v>
      </c>
      <c r="U59" s="39" t="s">
        <v>209</v>
      </c>
    </row>
    <row r="60" spans="1:22" ht="14.65" thickBot="1" x14ac:dyDescent="0.5">
      <c r="A60" s="30" t="s">
        <v>49</v>
      </c>
      <c r="B60" s="31" t="s">
        <v>166</v>
      </c>
      <c r="C60" s="31" t="s">
        <v>167</v>
      </c>
      <c r="D60" s="8">
        <v>3</v>
      </c>
      <c r="E60" s="8">
        <v>4</v>
      </c>
      <c r="F60" s="8">
        <v>2</v>
      </c>
      <c r="G60" s="8">
        <v>2</v>
      </c>
      <c r="H60" s="8">
        <v>5</v>
      </c>
      <c r="I60" s="18">
        <v>3</v>
      </c>
      <c r="J60" s="7">
        <f t="shared" si="12"/>
        <v>3</v>
      </c>
      <c r="K60" s="9">
        <f t="shared" si="13"/>
        <v>55</v>
      </c>
      <c r="L60" s="8">
        <v>2</v>
      </c>
      <c r="M60" s="8">
        <v>2</v>
      </c>
      <c r="N60" s="8">
        <v>3</v>
      </c>
      <c r="O60" s="8">
        <v>2.5</v>
      </c>
      <c r="P60" s="18">
        <v>3</v>
      </c>
      <c r="Q60" s="7">
        <f t="shared" si="14"/>
        <v>2.4000000000000004</v>
      </c>
      <c r="R60" s="9">
        <f t="shared" si="15"/>
        <v>46.000000000000007</v>
      </c>
      <c r="S60" s="9">
        <f t="shared" si="1"/>
        <v>50.5</v>
      </c>
      <c r="T60" s="39">
        <v>0.875</v>
      </c>
      <c r="U60" s="39"/>
    </row>
    <row r="61" spans="1:22" ht="14.65" thickBot="1" x14ac:dyDescent="0.5">
      <c r="A61" s="30" t="s">
        <v>67</v>
      </c>
      <c r="B61" s="31" t="s">
        <v>68</v>
      </c>
      <c r="C61" s="31" t="s">
        <v>69</v>
      </c>
      <c r="D61" s="8">
        <v>3</v>
      </c>
      <c r="E61" s="8">
        <v>3</v>
      </c>
      <c r="F61" s="8">
        <v>3</v>
      </c>
      <c r="G61" s="8">
        <v>4</v>
      </c>
      <c r="H61" s="8">
        <v>3</v>
      </c>
      <c r="I61" s="18">
        <v>2</v>
      </c>
      <c r="J61" s="7">
        <f t="shared" si="12"/>
        <v>3</v>
      </c>
      <c r="K61" s="9">
        <f t="shared" si="13"/>
        <v>55</v>
      </c>
      <c r="L61" s="8">
        <v>0</v>
      </c>
      <c r="M61" s="8">
        <v>0</v>
      </c>
      <c r="N61" s="8">
        <v>0</v>
      </c>
      <c r="O61" s="8">
        <v>0</v>
      </c>
      <c r="P61" s="18">
        <v>0</v>
      </c>
      <c r="Q61" s="7">
        <f t="shared" si="14"/>
        <v>0</v>
      </c>
      <c r="R61" s="9">
        <f t="shared" si="15"/>
        <v>0</v>
      </c>
      <c r="S61" s="9">
        <f t="shared" si="1"/>
        <v>27.5</v>
      </c>
      <c r="T61" s="39">
        <v>0</v>
      </c>
      <c r="U61" s="39"/>
      <c r="V61" t="s">
        <v>204</v>
      </c>
    </row>
    <row r="62" spans="1:22" ht="14.65" thickBot="1" x14ac:dyDescent="0.5">
      <c r="A62" s="30" t="s">
        <v>44</v>
      </c>
      <c r="B62" s="31" t="s">
        <v>168</v>
      </c>
      <c r="C62" s="31" t="s">
        <v>169</v>
      </c>
      <c r="D62" s="8">
        <v>3</v>
      </c>
      <c r="E62" s="8">
        <v>3</v>
      </c>
      <c r="F62" s="8">
        <v>2</v>
      </c>
      <c r="G62" s="8">
        <v>2</v>
      </c>
      <c r="H62" s="8">
        <v>4</v>
      </c>
      <c r="I62" s="18">
        <v>2</v>
      </c>
      <c r="J62" s="7">
        <f t="shared" si="12"/>
        <v>2.6000000000000005</v>
      </c>
      <c r="K62" s="9">
        <f t="shared" si="13"/>
        <v>49.000000000000007</v>
      </c>
      <c r="L62" s="8">
        <v>3</v>
      </c>
      <c r="M62" s="8">
        <v>4</v>
      </c>
      <c r="N62" s="8">
        <v>3</v>
      </c>
      <c r="O62" s="8">
        <v>4</v>
      </c>
      <c r="P62" s="18">
        <v>3</v>
      </c>
      <c r="Q62" s="7">
        <f t="shared" si="14"/>
        <v>3.3499999999999996</v>
      </c>
      <c r="R62" s="9">
        <f t="shared" si="15"/>
        <v>60.249999999999993</v>
      </c>
      <c r="S62" s="9">
        <f t="shared" si="1"/>
        <v>54.625</v>
      </c>
      <c r="T62" s="39">
        <v>0.375</v>
      </c>
      <c r="U62" s="39" t="s">
        <v>209</v>
      </c>
      <c r="V62" t="s">
        <v>204</v>
      </c>
    </row>
    <row r="63" spans="1:22" ht="14.65" thickBot="1" x14ac:dyDescent="0.5">
      <c r="A63" s="30" t="s">
        <v>56</v>
      </c>
      <c r="B63" s="31" t="s">
        <v>170</v>
      </c>
      <c r="C63" s="31" t="s">
        <v>171</v>
      </c>
      <c r="D63" s="8">
        <v>3</v>
      </c>
      <c r="E63" s="8">
        <v>3</v>
      </c>
      <c r="F63" s="8">
        <v>2</v>
      </c>
      <c r="G63" s="8">
        <v>2</v>
      </c>
      <c r="H63" s="8">
        <v>2</v>
      </c>
      <c r="I63" s="18">
        <v>1</v>
      </c>
      <c r="J63" s="7">
        <f t="shared" si="12"/>
        <v>2.3000000000000003</v>
      </c>
      <c r="K63" s="9">
        <f t="shared" si="13"/>
        <v>44.5</v>
      </c>
      <c r="L63" s="8">
        <v>2</v>
      </c>
      <c r="M63" s="8">
        <v>4</v>
      </c>
      <c r="N63" s="8">
        <v>3.5</v>
      </c>
      <c r="O63" s="8">
        <v>2.5</v>
      </c>
      <c r="P63" s="18">
        <v>2</v>
      </c>
      <c r="Q63" s="7">
        <f t="shared" si="14"/>
        <v>2.7</v>
      </c>
      <c r="R63" s="9">
        <f t="shared" si="15"/>
        <v>50.5</v>
      </c>
      <c r="S63" s="9">
        <f t="shared" si="1"/>
        <v>47.5</v>
      </c>
      <c r="T63" s="39">
        <v>0.875</v>
      </c>
      <c r="U63" s="39" t="s">
        <v>209</v>
      </c>
    </row>
    <row r="64" spans="1:22" ht="14.65" thickBot="1" x14ac:dyDescent="0.5">
      <c r="A64" s="30" t="s">
        <v>172</v>
      </c>
      <c r="B64" s="31" t="s">
        <v>173</v>
      </c>
      <c r="C64" s="31" t="s">
        <v>174</v>
      </c>
      <c r="D64" s="8">
        <v>2</v>
      </c>
      <c r="E64" s="8">
        <v>2</v>
      </c>
      <c r="F64" s="8">
        <v>1</v>
      </c>
      <c r="G64" s="8">
        <v>1</v>
      </c>
      <c r="H64" s="8">
        <v>1</v>
      </c>
      <c r="I64" s="18">
        <v>1</v>
      </c>
      <c r="J64" s="7">
        <f t="shared" si="12"/>
        <v>1.4000000000000001</v>
      </c>
      <c r="K64" s="9">
        <f t="shared" si="13"/>
        <v>28.000000000000004</v>
      </c>
      <c r="L64" s="8">
        <v>2</v>
      </c>
      <c r="M64" s="8">
        <v>2</v>
      </c>
      <c r="N64" s="8">
        <v>2</v>
      </c>
      <c r="O64" s="8">
        <v>2</v>
      </c>
      <c r="P64" s="18">
        <v>2</v>
      </c>
      <c r="Q64" s="7">
        <f t="shared" si="14"/>
        <v>2</v>
      </c>
      <c r="R64" s="9">
        <f t="shared" si="15"/>
        <v>40</v>
      </c>
      <c r="S64" s="9">
        <f t="shared" si="1"/>
        <v>34</v>
      </c>
      <c r="T64" s="39">
        <v>0.75</v>
      </c>
      <c r="U64" s="39" t="s">
        <v>209</v>
      </c>
      <c r="V64" t="s">
        <v>204</v>
      </c>
    </row>
    <row r="65" spans="1:21" ht="14.65" thickBot="1" x14ac:dyDescent="0.5">
      <c r="A65" s="30" t="s">
        <v>61</v>
      </c>
      <c r="B65" s="31" t="s">
        <v>175</v>
      </c>
      <c r="C65" s="31" t="s">
        <v>176</v>
      </c>
      <c r="D65" s="8">
        <v>3</v>
      </c>
      <c r="E65" s="8">
        <v>3.5</v>
      </c>
      <c r="F65" s="8">
        <v>3</v>
      </c>
      <c r="G65" s="8">
        <v>3.5</v>
      </c>
      <c r="H65" s="8">
        <v>5</v>
      </c>
      <c r="I65" s="18">
        <v>3</v>
      </c>
      <c r="J65" s="7">
        <f t="shared" si="12"/>
        <v>3.3500000000000005</v>
      </c>
      <c r="K65" s="9">
        <f t="shared" si="13"/>
        <v>60.250000000000007</v>
      </c>
      <c r="L65" s="8">
        <v>3</v>
      </c>
      <c r="M65" s="8">
        <v>4</v>
      </c>
      <c r="N65" s="8">
        <v>3</v>
      </c>
      <c r="O65" s="8">
        <v>3</v>
      </c>
      <c r="P65" s="18">
        <v>4</v>
      </c>
      <c r="Q65" s="7">
        <f t="shared" si="14"/>
        <v>3.25</v>
      </c>
      <c r="R65" s="9">
        <f t="shared" si="15"/>
        <v>58.75</v>
      </c>
      <c r="S65" s="9">
        <f t="shared" si="1"/>
        <v>59.5</v>
      </c>
      <c r="T65" s="39">
        <v>0.6875</v>
      </c>
      <c r="U65" s="39" t="s">
        <v>209</v>
      </c>
    </row>
    <row r="66" spans="1:21" ht="14.65" thickBot="1" x14ac:dyDescent="0.5">
      <c r="A66" s="30" t="s">
        <v>44</v>
      </c>
      <c r="B66" s="31" t="s">
        <v>177</v>
      </c>
      <c r="C66" s="31" t="s">
        <v>178</v>
      </c>
      <c r="D66" s="8">
        <v>3</v>
      </c>
      <c r="E66" s="8">
        <v>4</v>
      </c>
      <c r="F66" s="8">
        <v>3</v>
      </c>
      <c r="G66" s="8">
        <v>4</v>
      </c>
      <c r="H66" s="8">
        <v>5</v>
      </c>
      <c r="I66" s="18">
        <v>2</v>
      </c>
      <c r="J66" s="7">
        <f t="shared" si="12"/>
        <v>3.4</v>
      </c>
      <c r="K66" s="9">
        <f t="shared" si="13"/>
        <v>61</v>
      </c>
      <c r="L66" s="8">
        <v>2</v>
      </c>
      <c r="M66" s="8">
        <v>4</v>
      </c>
      <c r="N66" s="8">
        <v>4</v>
      </c>
      <c r="O66" s="8">
        <v>4</v>
      </c>
      <c r="P66" s="18">
        <v>4</v>
      </c>
      <c r="Q66" s="7">
        <f t="shared" si="14"/>
        <v>3.3</v>
      </c>
      <c r="R66" s="9">
        <f t="shared" si="15"/>
        <v>59.5</v>
      </c>
      <c r="S66" s="9">
        <f t="shared" si="1"/>
        <v>60.25</v>
      </c>
      <c r="T66" s="39">
        <v>6.25E-2</v>
      </c>
      <c r="U66" s="39"/>
    </row>
    <row r="67" spans="1:21" ht="14.65" thickBot="1" x14ac:dyDescent="0.5">
      <c r="A67" s="30" t="s">
        <v>46</v>
      </c>
      <c r="B67" s="31" t="s">
        <v>179</v>
      </c>
      <c r="C67" s="31" t="s">
        <v>180</v>
      </c>
      <c r="D67" s="8">
        <v>3</v>
      </c>
      <c r="E67" s="8">
        <v>3</v>
      </c>
      <c r="F67" s="8">
        <v>2</v>
      </c>
      <c r="G67" s="8">
        <v>2</v>
      </c>
      <c r="H67" s="8">
        <v>4</v>
      </c>
      <c r="I67" s="18">
        <v>4</v>
      </c>
      <c r="J67" s="7">
        <f t="shared" si="12"/>
        <v>2.8000000000000003</v>
      </c>
      <c r="K67" s="9">
        <f t="shared" si="13"/>
        <v>52</v>
      </c>
      <c r="L67" s="8">
        <v>3</v>
      </c>
      <c r="M67" s="8">
        <v>3</v>
      </c>
      <c r="N67" s="8">
        <v>4</v>
      </c>
      <c r="O67" s="8">
        <v>4</v>
      </c>
      <c r="P67" s="18">
        <v>4</v>
      </c>
      <c r="Q67" s="7">
        <f t="shared" si="14"/>
        <v>3.4999999999999996</v>
      </c>
      <c r="R67" s="9">
        <f t="shared" si="15"/>
        <v>62.499999999999993</v>
      </c>
      <c r="S67" s="9">
        <f t="shared" ref="S67:S78" si="16">(K67+R67)/2</f>
        <v>57.25</v>
      </c>
      <c r="T67" s="39">
        <v>0.9375</v>
      </c>
      <c r="U67" s="39" t="s">
        <v>209</v>
      </c>
    </row>
    <row r="68" spans="1:21" ht="14.65" thickBot="1" x14ac:dyDescent="0.5">
      <c r="A68" s="30" t="s">
        <v>44</v>
      </c>
      <c r="B68" s="31" t="s">
        <v>181</v>
      </c>
      <c r="C68" s="31" t="s">
        <v>182</v>
      </c>
      <c r="D68" s="8">
        <v>3</v>
      </c>
      <c r="E68" s="8">
        <v>3</v>
      </c>
      <c r="F68" s="8">
        <v>2</v>
      </c>
      <c r="G68" s="8">
        <v>2</v>
      </c>
      <c r="H68" s="8">
        <v>4</v>
      </c>
      <c r="I68" s="18">
        <v>5</v>
      </c>
      <c r="J68" s="7">
        <f t="shared" si="12"/>
        <v>2.9000000000000004</v>
      </c>
      <c r="K68" s="9">
        <f t="shared" si="13"/>
        <v>53.500000000000007</v>
      </c>
      <c r="L68" s="8">
        <v>3</v>
      </c>
      <c r="M68" s="8">
        <v>4</v>
      </c>
      <c r="N68" s="8">
        <v>4</v>
      </c>
      <c r="O68" s="8">
        <v>3</v>
      </c>
      <c r="P68" s="18">
        <v>4</v>
      </c>
      <c r="Q68" s="7">
        <f t="shared" si="14"/>
        <v>3.4499999999999997</v>
      </c>
      <c r="R68" s="9">
        <f t="shared" si="15"/>
        <v>61.75</v>
      </c>
      <c r="S68" s="9">
        <f t="shared" si="16"/>
        <v>57.625</v>
      </c>
      <c r="T68" s="39">
        <v>0.875</v>
      </c>
      <c r="U68" s="39" t="s">
        <v>209</v>
      </c>
    </row>
    <row r="69" spans="1:21" ht="14.65" thickBot="1" x14ac:dyDescent="0.5">
      <c r="A69" s="30" t="s">
        <v>50</v>
      </c>
      <c r="B69" s="31" t="s">
        <v>183</v>
      </c>
      <c r="C69" s="31" t="s">
        <v>184</v>
      </c>
      <c r="D69" s="8">
        <v>3</v>
      </c>
      <c r="E69" s="8">
        <v>3</v>
      </c>
      <c r="F69" s="8">
        <v>2</v>
      </c>
      <c r="G69" s="8">
        <v>2</v>
      </c>
      <c r="H69" s="8">
        <v>3</v>
      </c>
      <c r="I69" s="18">
        <v>2</v>
      </c>
      <c r="J69" s="7">
        <f t="shared" si="12"/>
        <v>2.5000000000000004</v>
      </c>
      <c r="K69" s="9">
        <f t="shared" si="13"/>
        <v>47.500000000000007</v>
      </c>
      <c r="L69" s="8">
        <v>5</v>
      </c>
      <c r="M69" s="8">
        <v>4</v>
      </c>
      <c r="N69" s="8">
        <v>4</v>
      </c>
      <c r="O69" s="8">
        <v>3</v>
      </c>
      <c r="P69" s="18">
        <v>5</v>
      </c>
      <c r="Q69" s="7">
        <f t="shared" si="14"/>
        <v>4.25</v>
      </c>
      <c r="R69" s="9">
        <f t="shared" si="15"/>
        <v>73.75</v>
      </c>
      <c r="S69" s="9">
        <f t="shared" si="16"/>
        <v>60.625</v>
      </c>
      <c r="T69" s="39">
        <v>0.625</v>
      </c>
      <c r="U69" s="39" t="s">
        <v>209</v>
      </c>
    </row>
    <row r="70" spans="1:21" ht="14.65" thickBot="1" x14ac:dyDescent="0.5">
      <c r="A70" s="30" t="s">
        <v>172</v>
      </c>
      <c r="B70" s="31" t="s">
        <v>185</v>
      </c>
      <c r="C70" s="31" t="s">
        <v>186</v>
      </c>
      <c r="D70" s="8">
        <v>4</v>
      </c>
      <c r="E70" s="8">
        <v>4</v>
      </c>
      <c r="F70" s="8">
        <v>4</v>
      </c>
      <c r="G70" s="8">
        <v>6</v>
      </c>
      <c r="H70" s="8">
        <v>6</v>
      </c>
      <c r="I70" s="18">
        <v>6</v>
      </c>
      <c r="J70" s="7">
        <f t="shared" si="12"/>
        <v>4.5999999999999996</v>
      </c>
      <c r="K70" s="9">
        <f t="shared" si="13"/>
        <v>79</v>
      </c>
      <c r="L70" s="8">
        <v>4</v>
      </c>
      <c r="M70" s="8">
        <v>4</v>
      </c>
      <c r="N70" s="8">
        <v>4</v>
      </c>
      <c r="O70" s="8">
        <v>4</v>
      </c>
      <c r="P70" s="18">
        <v>6</v>
      </c>
      <c r="Q70" s="7">
        <f t="shared" si="14"/>
        <v>4.2</v>
      </c>
      <c r="R70" s="9">
        <f t="shared" si="15"/>
        <v>73</v>
      </c>
      <c r="S70" s="9">
        <f t="shared" si="16"/>
        <v>76</v>
      </c>
      <c r="T70" s="39">
        <v>0.6875</v>
      </c>
      <c r="U70" s="39" t="s">
        <v>209</v>
      </c>
    </row>
    <row r="71" spans="1:21" ht="14.65" thickBot="1" x14ac:dyDescent="0.5">
      <c r="A71" s="30" t="s">
        <v>46</v>
      </c>
      <c r="B71" s="31" t="s">
        <v>187</v>
      </c>
      <c r="C71" s="31" t="s">
        <v>188</v>
      </c>
      <c r="D71" s="8">
        <v>3</v>
      </c>
      <c r="E71" s="8">
        <v>3</v>
      </c>
      <c r="F71" s="8">
        <v>2</v>
      </c>
      <c r="G71" s="8">
        <v>2</v>
      </c>
      <c r="H71" s="8">
        <v>2</v>
      </c>
      <c r="I71" s="18">
        <v>3</v>
      </c>
      <c r="J71" s="7">
        <f t="shared" si="12"/>
        <v>2.5000000000000004</v>
      </c>
      <c r="K71" s="9">
        <f t="shared" si="13"/>
        <v>47.500000000000007</v>
      </c>
      <c r="L71" s="8">
        <v>3</v>
      </c>
      <c r="M71" s="8">
        <v>4</v>
      </c>
      <c r="N71" s="8">
        <v>3</v>
      </c>
      <c r="O71" s="8">
        <v>2.5</v>
      </c>
      <c r="P71" s="18">
        <v>3</v>
      </c>
      <c r="Q71" s="7">
        <f t="shared" si="14"/>
        <v>3.05</v>
      </c>
      <c r="R71" s="9">
        <f t="shared" si="15"/>
        <v>55.75</v>
      </c>
      <c r="S71" s="9">
        <f t="shared" si="16"/>
        <v>51.625</v>
      </c>
      <c r="T71" s="39">
        <v>0.625</v>
      </c>
      <c r="U71" s="39" t="s">
        <v>209</v>
      </c>
    </row>
    <row r="72" spans="1:21" ht="14.65" thickBot="1" x14ac:dyDescent="0.5">
      <c r="A72" s="30" t="s">
        <v>46</v>
      </c>
      <c r="B72" s="31" t="s">
        <v>189</v>
      </c>
      <c r="C72" s="31" t="s">
        <v>190</v>
      </c>
      <c r="I72" s="18"/>
      <c r="J72" s="7">
        <f t="shared" si="12"/>
        <v>0</v>
      </c>
      <c r="K72" s="9">
        <f t="shared" si="13"/>
        <v>0</v>
      </c>
      <c r="P72" s="18"/>
      <c r="Q72" s="7">
        <f t="shared" si="14"/>
        <v>0</v>
      </c>
      <c r="R72" s="9">
        <f t="shared" si="15"/>
        <v>0</v>
      </c>
      <c r="S72" s="9">
        <f t="shared" si="16"/>
        <v>0</v>
      </c>
      <c r="T72" s="39">
        <v>0.125</v>
      </c>
      <c r="U72" s="39"/>
    </row>
    <row r="73" spans="1:21" ht="14.65" thickBot="1" x14ac:dyDescent="0.5">
      <c r="A73" s="30" t="s">
        <v>44</v>
      </c>
      <c r="B73" s="31" t="s">
        <v>191</v>
      </c>
      <c r="C73" s="31" t="s">
        <v>192</v>
      </c>
      <c r="D73" s="8">
        <v>3</v>
      </c>
      <c r="E73" s="8">
        <v>3</v>
      </c>
      <c r="F73" s="8">
        <v>2</v>
      </c>
      <c r="G73" s="8">
        <v>2</v>
      </c>
      <c r="H73" s="8">
        <v>3</v>
      </c>
      <c r="I73" s="18">
        <v>3</v>
      </c>
      <c r="J73" s="7">
        <f t="shared" si="12"/>
        <v>2.6000000000000005</v>
      </c>
      <c r="K73" s="9">
        <f t="shared" si="13"/>
        <v>49.000000000000007</v>
      </c>
      <c r="L73" s="8">
        <v>2</v>
      </c>
      <c r="M73" s="8">
        <v>5</v>
      </c>
      <c r="N73" s="8">
        <v>2</v>
      </c>
      <c r="O73" s="8">
        <v>3</v>
      </c>
      <c r="P73" s="18">
        <v>3</v>
      </c>
      <c r="Q73" s="7">
        <f t="shared" si="14"/>
        <v>2.75</v>
      </c>
      <c r="R73" s="9">
        <f t="shared" si="15"/>
        <v>51.25</v>
      </c>
      <c r="S73" s="9">
        <f t="shared" si="16"/>
        <v>50.125</v>
      </c>
      <c r="T73" s="39">
        <v>0.9375</v>
      </c>
      <c r="U73" s="39" t="s">
        <v>209</v>
      </c>
    </row>
    <row r="74" spans="1:21" ht="14.65" thickBot="1" x14ac:dyDescent="0.5">
      <c r="A74" s="30" t="s">
        <v>49</v>
      </c>
      <c r="B74" s="31" t="s">
        <v>60</v>
      </c>
      <c r="C74" s="31" t="s">
        <v>193</v>
      </c>
      <c r="D74" s="8">
        <v>3</v>
      </c>
      <c r="E74" s="8">
        <v>4</v>
      </c>
      <c r="F74" s="8">
        <v>2</v>
      </c>
      <c r="G74" s="8">
        <v>4</v>
      </c>
      <c r="H74" s="8">
        <v>4</v>
      </c>
      <c r="I74" s="18">
        <v>2</v>
      </c>
      <c r="J74" s="7">
        <f t="shared" si="12"/>
        <v>3</v>
      </c>
      <c r="K74" s="9">
        <f t="shared" si="13"/>
        <v>55</v>
      </c>
      <c r="L74" s="8">
        <v>4</v>
      </c>
      <c r="M74" s="8">
        <v>5</v>
      </c>
      <c r="N74" s="8">
        <v>4</v>
      </c>
      <c r="O74" s="8">
        <v>5</v>
      </c>
      <c r="P74" s="18">
        <v>5</v>
      </c>
      <c r="Q74" s="7">
        <f t="shared" si="14"/>
        <v>4.45</v>
      </c>
      <c r="R74" s="9">
        <f t="shared" si="15"/>
        <v>76.75</v>
      </c>
      <c r="S74" s="9">
        <f t="shared" si="16"/>
        <v>65.875</v>
      </c>
      <c r="T74" s="39">
        <v>0.8666666666666667</v>
      </c>
      <c r="U74" s="39"/>
    </row>
    <row r="75" spans="1:21" ht="14.65" thickBot="1" x14ac:dyDescent="0.5">
      <c r="A75" s="30" t="s">
        <v>49</v>
      </c>
      <c r="B75" s="31" t="s">
        <v>194</v>
      </c>
      <c r="C75" s="31" t="s">
        <v>195</v>
      </c>
      <c r="D75" s="8">
        <v>3</v>
      </c>
      <c r="E75" s="8">
        <v>3</v>
      </c>
      <c r="F75" s="8">
        <v>3</v>
      </c>
      <c r="G75" s="8">
        <v>3</v>
      </c>
      <c r="H75" s="8">
        <v>5</v>
      </c>
      <c r="I75" s="18">
        <v>4</v>
      </c>
      <c r="J75" s="7">
        <f t="shared" si="12"/>
        <v>3.3000000000000003</v>
      </c>
      <c r="K75" s="9">
        <f t="shared" si="13"/>
        <v>59.5</v>
      </c>
      <c r="L75" s="8">
        <v>3</v>
      </c>
      <c r="M75" s="8">
        <v>4</v>
      </c>
      <c r="N75" s="8">
        <v>5</v>
      </c>
      <c r="O75" s="8">
        <v>5</v>
      </c>
      <c r="P75" s="18">
        <v>5</v>
      </c>
      <c r="Q75" s="7">
        <f t="shared" si="14"/>
        <v>4.1500000000000004</v>
      </c>
      <c r="R75" s="9">
        <f t="shared" si="15"/>
        <v>72.25</v>
      </c>
      <c r="S75" s="9">
        <f t="shared" si="16"/>
        <v>65.875</v>
      </c>
      <c r="T75" s="39">
        <v>0.6</v>
      </c>
      <c r="U75" s="39"/>
    </row>
    <row r="76" spans="1:21" ht="14.65" thickBot="1" x14ac:dyDescent="0.5">
      <c r="A76" s="30" t="s">
        <v>46</v>
      </c>
      <c r="B76" s="31" t="s">
        <v>196</v>
      </c>
      <c r="C76" s="31" t="s">
        <v>197</v>
      </c>
      <c r="D76" s="8">
        <v>3</v>
      </c>
      <c r="E76" s="8">
        <v>3</v>
      </c>
      <c r="F76" s="8">
        <v>3</v>
      </c>
      <c r="G76" s="8">
        <v>2</v>
      </c>
      <c r="H76" s="8">
        <v>4</v>
      </c>
      <c r="I76" s="18">
        <v>2</v>
      </c>
      <c r="J76" s="7">
        <f t="shared" si="12"/>
        <v>2.9000000000000004</v>
      </c>
      <c r="K76" s="9">
        <f t="shared" si="13"/>
        <v>53.500000000000007</v>
      </c>
      <c r="L76" s="8">
        <v>2</v>
      </c>
      <c r="M76" s="8">
        <v>4</v>
      </c>
      <c r="N76" s="8">
        <v>3</v>
      </c>
      <c r="O76" s="8">
        <v>3</v>
      </c>
      <c r="P76" s="18">
        <v>2</v>
      </c>
      <c r="Q76" s="7">
        <f t="shared" si="14"/>
        <v>2.7</v>
      </c>
      <c r="R76" s="9">
        <f t="shared" si="15"/>
        <v>50.5</v>
      </c>
      <c r="S76" s="9">
        <f t="shared" si="16"/>
        <v>52</v>
      </c>
      <c r="T76" s="39">
        <v>0.625</v>
      </c>
      <c r="U76" s="39" t="s">
        <v>209</v>
      </c>
    </row>
    <row r="77" spans="1:21" ht="14.65" thickBot="1" x14ac:dyDescent="0.5">
      <c r="A77" s="30" t="s">
        <v>46</v>
      </c>
      <c r="B77" s="31" t="s">
        <v>198</v>
      </c>
      <c r="C77" s="31" t="s">
        <v>199</v>
      </c>
      <c r="I77" s="18"/>
      <c r="J77" s="7">
        <f t="shared" si="12"/>
        <v>0</v>
      </c>
      <c r="K77" s="9">
        <f t="shared" si="13"/>
        <v>0</v>
      </c>
      <c r="P77" s="18"/>
      <c r="Q77" s="7">
        <f t="shared" si="14"/>
        <v>0</v>
      </c>
      <c r="R77" s="9">
        <f t="shared" si="15"/>
        <v>0</v>
      </c>
      <c r="S77" s="9">
        <f t="shared" si="16"/>
        <v>0</v>
      </c>
      <c r="T77" s="39">
        <v>6.25E-2</v>
      </c>
      <c r="U77" s="39"/>
    </row>
    <row r="78" spans="1:21" x14ac:dyDescent="0.45">
      <c r="A78" s="30" t="s">
        <v>44</v>
      </c>
      <c r="B78" s="31" t="s">
        <v>200</v>
      </c>
      <c r="C78" s="31" t="s">
        <v>201</v>
      </c>
      <c r="D78" s="8">
        <v>3</v>
      </c>
      <c r="E78" s="8">
        <v>3</v>
      </c>
      <c r="F78" s="8">
        <v>2</v>
      </c>
      <c r="G78" s="8">
        <v>1</v>
      </c>
      <c r="H78" s="8">
        <v>4</v>
      </c>
      <c r="I78" s="18">
        <v>1</v>
      </c>
      <c r="J78" s="7">
        <f t="shared" si="12"/>
        <v>2.4000000000000004</v>
      </c>
      <c r="K78" s="9">
        <f t="shared" si="13"/>
        <v>46.000000000000007</v>
      </c>
      <c r="L78" s="8">
        <v>0</v>
      </c>
      <c r="M78" s="8">
        <v>0</v>
      </c>
      <c r="N78" s="8">
        <v>0</v>
      </c>
      <c r="O78" s="8">
        <v>0</v>
      </c>
      <c r="P78" s="18">
        <v>0</v>
      </c>
      <c r="Q78" s="7">
        <f t="shared" si="14"/>
        <v>0</v>
      </c>
      <c r="R78" s="9">
        <f t="shared" si="15"/>
        <v>0</v>
      </c>
      <c r="S78" s="9">
        <f t="shared" si="16"/>
        <v>23.000000000000004</v>
      </c>
      <c r="T78" s="39">
        <v>0.125</v>
      </c>
      <c r="U78" s="39"/>
    </row>
    <row r="79" spans="1:21" x14ac:dyDescent="0.45">
      <c r="K79" s="10">
        <f>SUMIF(K3:K78,"&gt;0")/COUNTIF(K3:K78,"&gt;0")</f>
        <v>58.538709677419355</v>
      </c>
      <c r="R79" s="10" t="s">
        <v>207</v>
      </c>
      <c r="S79" s="10">
        <f>SUMIF(S3:S78,"&gt;0")/COUNTIF(S3:S78,"&gt;0")</f>
        <v>57.498185483870969</v>
      </c>
    </row>
    <row r="80" spans="1:21" x14ac:dyDescent="0.45">
      <c r="R80" s="7" t="s">
        <v>16</v>
      </c>
      <c r="S80" s="7">
        <f>STDEV(S3:S78)</f>
        <v>24.972501751378196</v>
      </c>
    </row>
    <row r="81" spans="18:19" x14ac:dyDescent="0.45">
      <c r="R81" s="7" t="s">
        <v>17</v>
      </c>
      <c r="S81" s="7">
        <f>SKEW(S3:S78)</f>
        <v>-1.0239978052890497</v>
      </c>
    </row>
  </sheetData>
  <sortState ref="A3:S37">
    <sortCondition ref="C3:C37"/>
    <sortCondition ref="B3:B37"/>
  </sortState>
  <conditionalFormatting sqref="S3:S78">
    <cfRule type="cellIs" dxfId="21" priority="5" operator="between">
      <formula>0</formula>
      <formula>19.49</formula>
    </cfRule>
    <cfRule type="cellIs" dxfId="20" priority="6" operator="between">
      <formula>19.5</formula>
      <formula>29.49</formula>
    </cfRule>
    <cfRule type="cellIs" dxfId="19" priority="7" operator="between">
      <formula>29.5</formula>
      <formula>39.49</formula>
    </cfRule>
    <cfRule type="cellIs" dxfId="18" priority="8" operator="greaterThan">
      <formula>39.49</formula>
    </cfRule>
  </conditionalFormatting>
  <conditionalFormatting sqref="A3:C78">
    <cfRule type="expression" dxfId="17" priority="1">
      <formula>(IF((IF(SUBTOTAL(3,$B3)=0,MIN($F$1:$F21)-1,SUBTOTAL(3,$B$1:$B21))/2)-ROUNDDOWN((IF(SUBTOTAL(3,$B3)=0,MIN($F$1:$F21)-1,SUBTOTAL(3,$B$1:$B21))/2),0)=0.5,"Y","N"))="Y"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81"/>
  <sheetViews>
    <sheetView topLeftCell="D1" workbookViewId="0">
      <selection activeCell="O1" sqref="O1:O1048576"/>
    </sheetView>
  </sheetViews>
  <sheetFormatPr defaultRowHeight="14.25" x14ac:dyDescent="0.45"/>
  <cols>
    <col min="1" max="1" width="8.86328125" customWidth="1"/>
    <col min="2" max="2" width="19.86328125" customWidth="1"/>
    <col min="3" max="3" width="24.73046875" customWidth="1"/>
    <col min="4" max="10" width="9.1328125" style="8" customWidth="1"/>
    <col min="11" max="11" width="9.265625" style="8" customWidth="1"/>
    <col min="12" max="12" width="9.1328125" style="8" customWidth="1"/>
    <col min="13" max="13" width="9.1328125" style="28"/>
    <col min="14" max="14" width="16.1328125" customWidth="1"/>
  </cols>
  <sheetData>
    <row r="2" spans="1:16" ht="105" thickBot="1" x14ac:dyDescent="0.5">
      <c r="A2" s="2" t="s">
        <v>0</v>
      </c>
      <c r="B2" s="2" t="s">
        <v>1</v>
      </c>
      <c r="C2" s="2" t="s">
        <v>2</v>
      </c>
      <c r="D2" s="23" t="s">
        <v>37</v>
      </c>
      <c r="E2" s="23" t="s">
        <v>38</v>
      </c>
      <c r="F2" s="23" t="s">
        <v>39</v>
      </c>
      <c r="G2" s="23" t="s">
        <v>33</v>
      </c>
      <c r="H2" s="23" t="s">
        <v>40</v>
      </c>
      <c r="I2" s="23" t="s">
        <v>41</v>
      </c>
      <c r="J2" s="23" t="s">
        <v>36</v>
      </c>
      <c r="K2" s="23" t="s">
        <v>34</v>
      </c>
      <c r="L2" s="28" t="s">
        <v>9</v>
      </c>
      <c r="M2" s="28" t="s">
        <v>14</v>
      </c>
      <c r="N2" s="23" t="s">
        <v>35</v>
      </c>
    </row>
    <row r="3" spans="1:16" ht="14.65" thickBot="1" x14ac:dyDescent="0.5">
      <c r="A3" s="36" t="s">
        <v>49</v>
      </c>
      <c r="B3" s="37" t="s">
        <v>79</v>
      </c>
      <c r="C3" s="37" t="s">
        <v>80</v>
      </c>
      <c r="L3" s="8">
        <f>(0.1*(D3+E3+I3+J3+K3))+(0.15*(F3+H3))+(0.2*G3)</f>
        <v>0</v>
      </c>
      <c r="M3" s="9">
        <f t="shared" ref="M3:M6" si="0">IF(L3&gt;2,(((L3-2)*20)+40),L3*20)</f>
        <v>0</v>
      </c>
      <c r="O3" s="25" t="s">
        <v>22</v>
      </c>
      <c r="P3" s="20">
        <f>COUNTIF(M$3:M$50,"&gt;=70")/COUNTIF(M$3:M$50,"&gt;0")</f>
        <v>0.16666666666666666</v>
      </c>
    </row>
    <row r="4" spans="1:16" ht="14.65" thickBot="1" x14ac:dyDescent="0.5">
      <c r="A4" s="30" t="s">
        <v>49</v>
      </c>
      <c r="B4" s="31" t="s">
        <v>81</v>
      </c>
      <c r="C4" s="31" t="s">
        <v>82</v>
      </c>
      <c r="L4" s="8">
        <f t="shared" ref="L4:L6" si="1">(0.1*(D4+E4+I4+J4+K4))+(0.15*(F4+H4))+(0.2*G4)</f>
        <v>0</v>
      </c>
      <c r="M4" s="9">
        <f t="shared" si="0"/>
        <v>0</v>
      </c>
      <c r="O4" s="25" t="s">
        <v>23</v>
      </c>
      <c r="P4" s="20">
        <f>COUNTIFS(M$3:M$50,"&gt;=60",M$3:M$50,"&lt;70")/COUNTIF(M$3:M$50,"&gt;0")</f>
        <v>0.33333333333333331</v>
      </c>
    </row>
    <row r="5" spans="1:16" ht="14.65" thickBot="1" x14ac:dyDescent="0.5">
      <c r="A5" s="30" t="s">
        <v>46</v>
      </c>
      <c r="B5" s="31" t="s">
        <v>83</v>
      </c>
      <c r="C5" s="31" t="s">
        <v>84</v>
      </c>
      <c r="D5" s="8">
        <v>4</v>
      </c>
      <c r="E5" s="8">
        <v>3</v>
      </c>
      <c r="F5" s="8">
        <v>3</v>
      </c>
      <c r="G5" s="8">
        <v>3</v>
      </c>
      <c r="H5" s="8">
        <v>2</v>
      </c>
      <c r="I5" s="8">
        <v>2</v>
      </c>
      <c r="J5" s="8">
        <v>5</v>
      </c>
      <c r="K5" s="8">
        <v>3</v>
      </c>
      <c r="L5" s="8">
        <f t="shared" si="1"/>
        <v>3.0500000000000003</v>
      </c>
      <c r="M5" s="9">
        <f t="shared" si="0"/>
        <v>61.000000000000007</v>
      </c>
      <c r="O5" s="25" t="s">
        <v>24</v>
      </c>
      <c r="P5" s="20">
        <f>COUNTIFS(M$3:M$50,"&gt;=50",M$3:M$50,"&lt;60")/COUNTIF(M$3:M$50,"&gt;0")</f>
        <v>0.25</v>
      </c>
    </row>
    <row r="6" spans="1:16" ht="14.65" thickBot="1" x14ac:dyDescent="0.5">
      <c r="A6" s="30" t="s">
        <v>49</v>
      </c>
      <c r="B6" s="31" t="s">
        <v>85</v>
      </c>
      <c r="C6" s="31" t="s">
        <v>86</v>
      </c>
      <c r="L6" s="8">
        <f t="shared" si="1"/>
        <v>0</v>
      </c>
      <c r="M6" s="9">
        <f t="shared" si="0"/>
        <v>0</v>
      </c>
      <c r="O6" s="25" t="s">
        <v>25</v>
      </c>
      <c r="P6" s="20">
        <f>COUNTIFS(M$3:M$50,"&gt;=40",M$3:M$50,"&lt;50")/COUNTIF(M$3:M$50,"&gt;0")</f>
        <v>0.125</v>
      </c>
    </row>
    <row r="7" spans="1:16" ht="14.65" thickBot="1" x14ac:dyDescent="0.5">
      <c r="A7" s="30" t="s">
        <v>44</v>
      </c>
      <c r="B7" s="31" t="s">
        <v>87</v>
      </c>
      <c r="C7" s="31" t="s">
        <v>45</v>
      </c>
      <c r="D7" s="8">
        <v>2</v>
      </c>
      <c r="E7" s="8">
        <v>3</v>
      </c>
      <c r="F7" s="8">
        <v>2</v>
      </c>
      <c r="G7" s="8">
        <v>3</v>
      </c>
      <c r="H7" s="8">
        <v>3</v>
      </c>
      <c r="I7" s="8">
        <v>4</v>
      </c>
      <c r="J7" s="8">
        <v>4</v>
      </c>
      <c r="K7" s="8">
        <v>3</v>
      </c>
      <c r="L7" s="8">
        <f t="shared" ref="L7:L70" si="2">(0.1*(D7+E7+I7+J7+K7))+(0.15*(F7+H7))+(0.2*G7)</f>
        <v>2.95</v>
      </c>
      <c r="M7" s="9">
        <f t="shared" ref="M7:M70" si="3">IF(L7&gt;2,(((L7-2)*20)+40),L7*20)</f>
        <v>59</v>
      </c>
      <c r="O7" s="25" t="s">
        <v>26</v>
      </c>
      <c r="P7" s="20">
        <f>COUNTIFS(M$3:M$50,"&gt;=30",M$3:M$50,"&lt;40")/COUNTIF(M$3:M$50,"&gt;0")</f>
        <v>8.3333333333333329E-2</v>
      </c>
    </row>
    <row r="8" spans="1:16" ht="14.65" thickBot="1" x14ac:dyDescent="0.5">
      <c r="A8" s="30" t="s">
        <v>46</v>
      </c>
      <c r="B8" s="31" t="s">
        <v>52</v>
      </c>
      <c r="C8" s="31" t="s">
        <v>88</v>
      </c>
      <c r="D8" s="8">
        <v>2</v>
      </c>
      <c r="E8" s="8">
        <v>3</v>
      </c>
      <c r="F8" s="8">
        <v>3</v>
      </c>
      <c r="G8" s="8">
        <v>3</v>
      </c>
      <c r="H8" s="8">
        <v>3</v>
      </c>
      <c r="I8" s="8">
        <v>2</v>
      </c>
      <c r="J8" s="8">
        <v>5</v>
      </c>
      <c r="K8" s="8">
        <v>3</v>
      </c>
      <c r="L8" s="8">
        <f t="shared" si="2"/>
        <v>3</v>
      </c>
      <c r="M8" s="9">
        <f t="shared" si="3"/>
        <v>60</v>
      </c>
      <c r="O8" s="25" t="s">
        <v>27</v>
      </c>
      <c r="P8" s="20">
        <f>COUNTIFS(M$3:M$50,"&gt;=1",M$3:M$50,"&lt;30")/COUNTIF(M$3:M$50,"&gt;0")</f>
        <v>4.1666666666666664E-2</v>
      </c>
    </row>
    <row r="9" spans="1:16" ht="14.65" thickBot="1" x14ac:dyDescent="0.5">
      <c r="A9" s="30" t="s">
        <v>46</v>
      </c>
      <c r="B9" s="31" t="s">
        <v>51</v>
      </c>
      <c r="C9" s="31" t="s">
        <v>89</v>
      </c>
      <c r="D9" s="8">
        <v>3</v>
      </c>
      <c r="E9" s="8">
        <v>3</v>
      </c>
      <c r="F9" s="8">
        <v>1</v>
      </c>
      <c r="G9" s="8">
        <v>1</v>
      </c>
      <c r="H9" s="8">
        <v>3</v>
      </c>
      <c r="I9" s="8">
        <v>1</v>
      </c>
      <c r="J9" s="8">
        <v>2</v>
      </c>
      <c r="K9" s="8">
        <v>3</v>
      </c>
      <c r="L9" s="8">
        <f t="shared" si="2"/>
        <v>2.0000000000000004</v>
      </c>
      <c r="M9" s="9">
        <f t="shared" si="3"/>
        <v>40.000000000000007</v>
      </c>
    </row>
    <row r="10" spans="1:16" ht="14.65" thickBot="1" x14ac:dyDescent="0.5">
      <c r="A10" s="30" t="s">
        <v>46</v>
      </c>
      <c r="B10" s="31" t="s">
        <v>90</v>
      </c>
      <c r="C10" s="31" t="s">
        <v>91</v>
      </c>
      <c r="D10" s="8">
        <v>3</v>
      </c>
      <c r="E10" s="8">
        <v>2</v>
      </c>
      <c r="F10" s="8">
        <v>1</v>
      </c>
      <c r="G10" s="8">
        <v>1</v>
      </c>
      <c r="H10" s="8">
        <v>1</v>
      </c>
      <c r="I10" s="8">
        <v>2</v>
      </c>
      <c r="J10" s="8">
        <v>3</v>
      </c>
      <c r="K10" s="8">
        <v>3</v>
      </c>
      <c r="L10" s="8">
        <f t="shared" si="2"/>
        <v>1.8</v>
      </c>
      <c r="M10" s="9">
        <f t="shared" si="3"/>
        <v>36</v>
      </c>
    </row>
    <row r="11" spans="1:16" ht="14.65" thickBot="1" x14ac:dyDescent="0.5">
      <c r="A11" s="30" t="s">
        <v>44</v>
      </c>
      <c r="B11" s="31" t="s">
        <v>92</v>
      </c>
      <c r="C11" s="31" t="s">
        <v>93</v>
      </c>
      <c r="D11" s="8">
        <v>3</v>
      </c>
      <c r="E11" s="8">
        <v>3</v>
      </c>
      <c r="F11" s="8">
        <v>3</v>
      </c>
      <c r="G11" s="8">
        <v>3</v>
      </c>
      <c r="H11" s="8">
        <v>3</v>
      </c>
      <c r="I11" s="8">
        <v>3</v>
      </c>
      <c r="J11" s="8">
        <v>1</v>
      </c>
      <c r="K11" s="8">
        <v>3</v>
      </c>
      <c r="L11" s="8">
        <f t="shared" si="2"/>
        <v>2.8000000000000003</v>
      </c>
      <c r="M11" s="9">
        <f t="shared" si="3"/>
        <v>56.000000000000007</v>
      </c>
    </row>
    <row r="12" spans="1:16" ht="14.65" thickBot="1" x14ac:dyDescent="0.5">
      <c r="A12" s="30" t="s">
        <v>44</v>
      </c>
      <c r="B12" s="31" t="s">
        <v>94</v>
      </c>
      <c r="C12" s="31" t="s">
        <v>95</v>
      </c>
      <c r="D12" s="8">
        <v>3</v>
      </c>
      <c r="E12" s="8">
        <v>1</v>
      </c>
      <c r="F12" s="8">
        <v>1</v>
      </c>
      <c r="G12" s="8">
        <v>1</v>
      </c>
      <c r="H12" s="8">
        <v>1</v>
      </c>
      <c r="I12" s="8">
        <v>1</v>
      </c>
      <c r="J12" s="8">
        <v>2</v>
      </c>
      <c r="K12" s="8">
        <v>2</v>
      </c>
      <c r="L12" s="8">
        <f t="shared" si="2"/>
        <v>1.4</v>
      </c>
      <c r="M12" s="9">
        <f t="shared" si="3"/>
        <v>28</v>
      </c>
    </row>
    <row r="13" spans="1:16" ht="14.65" thickBot="1" x14ac:dyDescent="0.5">
      <c r="A13" s="30" t="s">
        <v>46</v>
      </c>
      <c r="B13" s="31" t="s">
        <v>47</v>
      </c>
      <c r="C13" s="31" t="s">
        <v>48</v>
      </c>
      <c r="L13" s="8">
        <f t="shared" si="2"/>
        <v>0</v>
      </c>
      <c r="M13" s="9">
        <f t="shared" si="3"/>
        <v>0</v>
      </c>
    </row>
    <row r="14" spans="1:16" ht="14.65" thickBot="1" x14ac:dyDescent="0.5">
      <c r="A14" s="30" t="s">
        <v>96</v>
      </c>
      <c r="B14" s="31" t="s">
        <v>97</v>
      </c>
      <c r="C14" s="31" t="s">
        <v>28</v>
      </c>
      <c r="L14" s="8">
        <f t="shared" si="2"/>
        <v>0</v>
      </c>
      <c r="M14" s="9">
        <f t="shared" si="3"/>
        <v>0</v>
      </c>
    </row>
    <row r="15" spans="1:16" ht="14.65" thickBot="1" x14ac:dyDescent="0.5">
      <c r="A15" s="30" t="s">
        <v>49</v>
      </c>
      <c r="B15" s="31" t="s">
        <v>98</v>
      </c>
      <c r="C15" s="31" t="s">
        <v>28</v>
      </c>
      <c r="L15" s="8">
        <f t="shared" si="2"/>
        <v>0</v>
      </c>
      <c r="M15" s="9">
        <f t="shared" si="3"/>
        <v>0</v>
      </c>
    </row>
    <row r="16" spans="1:16" ht="14.65" thickBot="1" x14ac:dyDescent="0.5">
      <c r="A16" s="30" t="s">
        <v>49</v>
      </c>
      <c r="B16" s="31" t="s">
        <v>99</v>
      </c>
      <c r="C16" s="31" t="s">
        <v>28</v>
      </c>
      <c r="L16" s="8">
        <f t="shared" si="2"/>
        <v>0</v>
      </c>
      <c r="M16" s="9">
        <f t="shared" si="3"/>
        <v>0</v>
      </c>
    </row>
    <row r="17" spans="1:14" ht="14.65" thickBot="1" x14ac:dyDescent="0.5">
      <c r="A17" s="30" t="s">
        <v>100</v>
      </c>
      <c r="B17" s="31" t="s">
        <v>101</v>
      </c>
      <c r="C17" s="31" t="s">
        <v>28</v>
      </c>
      <c r="L17" s="8">
        <f t="shared" si="2"/>
        <v>0</v>
      </c>
      <c r="M17" s="9">
        <f t="shared" si="3"/>
        <v>0</v>
      </c>
    </row>
    <row r="18" spans="1:14" ht="14.65" thickBot="1" x14ac:dyDescent="0.5">
      <c r="A18" s="30" t="s">
        <v>49</v>
      </c>
      <c r="B18" s="31" t="s">
        <v>102</v>
      </c>
      <c r="C18" s="31" t="s">
        <v>103</v>
      </c>
      <c r="L18" s="8">
        <f t="shared" si="2"/>
        <v>0</v>
      </c>
      <c r="M18" s="9">
        <f t="shared" si="3"/>
        <v>0</v>
      </c>
    </row>
    <row r="19" spans="1:14" ht="14.65" thickBot="1" x14ac:dyDescent="0.5">
      <c r="A19" s="30" t="s">
        <v>49</v>
      </c>
      <c r="B19" s="31" t="s">
        <v>104</v>
      </c>
      <c r="C19" s="31" t="s">
        <v>54</v>
      </c>
      <c r="D19" s="8">
        <v>2</v>
      </c>
      <c r="E19" s="8">
        <v>3</v>
      </c>
      <c r="F19" s="8">
        <v>3</v>
      </c>
      <c r="G19" s="8">
        <v>3</v>
      </c>
      <c r="H19" s="8">
        <v>3</v>
      </c>
      <c r="I19" s="8">
        <v>3</v>
      </c>
      <c r="J19" s="8">
        <v>5</v>
      </c>
      <c r="K19" s="8">
        <v>4</v>
      </c>
      <c r="L19" s="8">
        <f t="shared" si="2"/>
        <v>3.2</v>
      </c>
      <c r="M19" s="9">
        <f t="shared" si="3"/>
        <v>64</v>
      </c>
    </row>
    <row r="20" spans="1:14" ht="14.65" thickBot="1" x14ac:dyDescent="0.5">
      <c r="A20" s="30" t="s">
        <v>49</v>
      </c>
      <c r="B20" s="31" t="s">
        <v>105</v>
      </c>
      <c r="C20" s="31" t="s">
        <v>54</v>
      </c>
      <c r="L20" s="8">
        <f t="shared" si="2"/>
        <v>0</v>
      </c>
      <c r="M20" s="9">
        <f t="shared" si="3"/>
        <v>0</v>
      </c>
    </row>
    <row r="21" spans="1:14" ht="14.65" thickBot="1" x14ac:dyDescent="0.5">
      <c r="A21" s="30" t="s">
        <v>49</v>
      </c>
      <c r="B21" s="31" t="s">
        <v>106</v>
      </c>
      <c r="C21" s="31" t="s">
        <v>54</v>
      </c>
      <c r="L21" s="8">
        <f t="shared" si="2"/>
        <v>0</v>
      </c>
      <c r="M21" s="9">
        <f t="shared" si="3"/>
        <v>0</v>
      </c>
    </row>
    <row r="22" spans="1:14" ht="14.65" thickBot="1" x14ac:dyDescent="0.5">
      <c r="A22" s="30" t="s">
        <v>44</v>
      </c>
      <c r="B22" s="31" t="s">
        <v>107</v>
      </c>
      <c r="C22" s="31" t="s">
        <v>108</v>
      </c>
      <c r="D22" s="8">
        <v>3</v>
      </c>
      <c r="E22" s="8">
        <v>3</v>
      </c>
      <c r="F22" s="8">
        <v>4</v>
      </c>
      <c r="G22" s="8">
        <v>4</v>
      </c>
      <c r="H22" s="8">
        <v>3</v>
      </c>
      <c r="I22" s="8">
        <v>4</v>
      </c>
      <c r="J22" s="8">
        <v>5</v>
      </c>
      <c r="K22" s="8">
        <v>4</v>
      </c>
      <c r="L22" s="8">
        <f t="shared" si="2"/>
        <v>3.75</v>
      </c>
      <c r="M22" s="9">
        <f t="shared" si="3"/>
        <v>75</v>
      </c>
    </row>
    <row r="23" spans="1:14" ht="14.65" thickBot="1" x14ac:dyDescent="0.5">
      <c r="A23" s="30" t="s">
        <v>44</v>
      </c>
      <c r="B23" s="31" t="s">
        <v>98</v>
      </c>
      <c r="C23" s="31" t="s">
        <v>109</v>
      </c>
      <c r="D23" s="8">
        <v>3</v>
      </c>
      <c r="E23" s="8">
        <v>3</v>
      </c>
      <c r="F23" s="8">
        <v>5</v>
      </c>
      <c r="G23" s="8">
        <v>3</v>
      </c>
      <c r="H23" s="8">
        <v>3</v>
      </c>
      <c r="I23" s="8">
        <v>4</v>
      </c>
      <c r="J23" s="8">
        <v>3</v>
      </c>
      <c r="K23" s="8">
        <v>5</v>
      </c>
      <c r="L23" s="8">
        <f t="shared" si="2"/>
        <v>3.6</v>
      </c>
      <c r="M23" s="9">
        <f t="shared" si="3"/>
        <v>72</v>
      </c>
    </row>
    <row r="24" spans="1:14" ht="14.65" thickBot="1" x14ac:dyDescent="0.5">
      <c r="A24" s="30" t="s">
        <v>100</v>
      </c>
      <c r="B24" s="31" t="s">
        <v>110</v>
      </c>
      <c r="C24" s="31" t="s">
        <v>111</v>
      </c>
      <c r="D24" s="8">
        <v>2.5</v>
      </c>
      <c r="E24" s="8">
        <v>2.5</v>
      </c>
      <c r="F24" s="8">
        <v>2</v>
      </c>
      <c r="G24" s="8">
        <v>2</v>
      </c>
      <c r="H24" s="8">
        <v>2.5</v>
      </c>
      <c r="I24" s="8">
        <v>3</v>
      </c>
      <c r="J24" s="8">
        <v>2.5</v>
      </c>
      <c r="K24" s="8">
        <v>3</v>
      </c>
      <c r="L24" s="8">
        <f t="shared" si="2"/>
        <v>2.4249999999999998</v>
      </c>
      <c r="M24" s="9">
        <f t="shared" si="3"/>
        <v>48.5</v>
      </c>
      <c r="N24" t="s">
        <v>206</v>
      </c>
    </row>
    <row r="25" spans="1:14" ht="14.65" thickBot="1" x14ac:dyDescent="0.5">
      <c r="A25" s="30" t="s">
        <v>44</v>
      </c>
      <c r="B25" s="31" t="s">
        <v>112</v>
      </c>
      <c r="C25" s="31" t="s">
        <v>113</v>
      </c>
      <c r="L25" s="8">
        <f t="shared" si="2"/>
        <v>0</v>
      </c>
      <c r="M25" s="9">
        <f t="shared" si="3"/>
        <v>0</v>
      </c>
    </row>
    <row r="26" spans="1:14" ht="14.65" thickBot="1" x14ac:dyDescent="0.5">
      <c r="A26" s="30" t="s">
        <v>50</v>
      </c>
      <c r="B26" s="31" t="s">
        <v>114</v>
      </c>
      <c r="C26" s="31" t="s">
        <v>115</v>
      </c>
      <c r="D26" s="8">
        <v>2</v>
      </c>
      <c r="E26" s="8">
        <v>3</v>
      </c>
      <c r="F26" s="8">
        <v>3</v>
      </c>
      <c r="G26" s="8">
        <v>3</v>
      </c>
      <c r="H26" s="8">
        <v>3</v>
      </c>
      <c r="I26" s="8">
        <v>4</v>
      </c>
      <c r="J26" s="8">
        <v>2</v>
      </c>
      <c r="K26" s="8">
        <v>4</v>
      </c>
      <c r="L26" s="8">
        <f t="shared" si="2"/>
        <v>3</v>
      </c>
      <c r="M26" s="9">
        <f t="shared" si="3"/>
        <v>60</v>
      </c>
    </row>
    <row r="27" spans="1:14" ht="14.65" thickBot="1" x14ac:dyDescent="0.5">
      <c r="A27" s="30" t="s">
        <v>96</v>
      </c>
      <c r="B27" s="31" t="s">
        <v>116</v>
      </c>
      <c r="C27" s="31" t="s">
        <v>117</v>
      </c>
      <c r="D27" s="8">
        <v>4</v>
      </c>
      <c r="E27" s="8">
        <v>3</v>
      </c>
      <c r="F27" s="8">
        <v>3</v>
      </c>
      <c r="G27" s="8">
        <v>4</v>
      </c>
      <c r="H27" s="8">
        <v>3</v>
      </c>
      <c r="I27" s="8">
        <v>4.5</v>
      </c>
      <c r="J27" s="8">
        <v>5</v>
      </c>
      <c r="K27" s="8">
        <v>4.5</v>
      </c>
      <c r="L27" s="8">
        <f t="shared" si="2"/>
        <v>3.8</v>
      </c>
      <c r="M27" s="9">
        <f t="shared" si="3"/>
        <v>76</v>
      </c>
    </row>
    <row r="28" spans="1:14" ht="14.65" thickBot="1" x14ac:dyDescent="0.5">
      <c r="A28" s="30" t="s">
        <v>44</v>
      </c>
      <c r="B28" s="31" t="s">
        <v>118</v>
      </c>
      <c r="C28" s="31" t="s">
        <v>119</v>
      </c>
      <c r="D28" s="8">
        <v>3</v>
      </c>
      <c r="E28" s="8">
        <v>3</v>
      </c>
      <c r="F28" s="8">
        <v>3</v>
      </c>
      <c r="G28" s="8">
        <v>2</v>
      </c>
      <c r="H28" s="8">
        <v>1</v>
      </c>
      <c r="I28" s="8">
        <v>3</v>
      </c>
      <c r="J28" s="8">
        <v>3</v>
      </c>
      <c r="K28" s="8">
        <v>3</v>
      </c>
      <c r="L28" s="8">
        <f t="shared" si="2"/>
        <v>2.5</v>
      </c>
      <c r="M28" s="9">
        <f t="shared" si="3"/>
        <v>50</v>
      </c>
    </row>
    <row r="29" spans="1:14" ht="14.65" thickBot="1" x14ac:dyDescent="0.5">
      <c r="A29" s="30" t="s">
        <v>46</v>
      </c>
      <c r="B29" s="31" t="s">
        <v>120</v>
      </c>
      <c r="C29" s="31" t="s">
        <v>121</v>
      </c>
      <c r="D29" s="8">
        <v>3</v>
      </c>
      <c r="E29" s="8">
        <v>2</v>
      </c>
      <c r="F29" s="8">
        <v>3</v>
      </c>
      <c r="G29" s="8">
        <v>2</v>
      </c>
      <c r="H29" s="8">
        <v>3</v>
      </c>
      <c r="I29" s="8">
        <v>2</v>
      </c>
      <c r="J29" s="8">
        <v>3</v>
      </c>
      <c r="K29" s="8">
        <v>3</v>
      </c>
      <c r="L29" s="8">
        <f t="shared" si="2"/>
        <v>2.6</v>
      </c>
      <c r="M29" s="9">
        <f t="shared" si="3"/>
        <v>52</v>
      </c>
    </row>
    <row r="30" spans="1:14" ht="14.65" thickBot="1" x14ac:dyDescent="0.5">
      <c r="A30" s="30" t="s">
        <v>49</v>
      </c>
      <c r="B30" s="31" t="s">
        <v>122</v>
      </c>
      <c r="C30" s="31" t="s">
        <v>55</v>
      </c>
      <c r="L30" s="8">
        <f t="shared" si="2"/>
        <v>0</v>
      </c>
      <c r="M30" s="9">
        <f t="shared" si="3"/>
        <v>0</v>
      </c>
    </row>
    <row r="31" spans="1:14" ht="14.65" thickBot="1" x14ac:dyDescent="0.5">
      <c r="A31" s="30" t="s">
        <v>46</v>
      </c>
      <c r="B31" s="31" t="s">
        <v>123</v>
      </c>
      <c r="C31" s="31" t="s">
        <v>57</v>
      </c>
      <c r="D31" s="8">
        <v>3</v>
      </c>
      <c r="E31" s="8">
        <v>1</v>
      </c>
      <c r="F31" s="8">
        <v>2</v>
      </c>
      <c r="G31" s="8">
        <v>1</v>
      </c>
      <c r="H31" s="8">
        <v>1</v>
      </c>
      <c r="I31" s="8">
        <v>2</v>
      </c>
      <c r="J31" s="8">
        <v>3</v>
      </c>
      <c r="K31" s="8">
        <v>3</v>
      </c>
      <c r="L31" s="8">
        <f t="shared" si="2"/>
        <v>1.85</v>
      </c>
      <c r="M31" s="9">
        <f t="shared" si="3"/>
        <v>37</v>
      </c>
    </row>
    <row r="32" spans="1:14" ht="14.65" thickBot="1" x14ac:dyDescent="0.5">
      <c r="A32" s="30" t="s">
        <v>44</v>
      </c>
      <c r="B32" s="31" t="s">
        <v>124</v>
      </c>
      <c r="C32" s="31" t="s">
        <v>57</v>
      </c>
      <c r="L32" s="8">
        <f t="shared" si="2"/>
        <v>0</v>
      </c>
      <c r="M32" s="9">
        <f t="shared" si="3"/>
        <v>0</v>
      </c>
    </row>
    <row r="33" spans="1:14" ht="14.65" thickBot="1" x14ac:dyDescent="0.5">
      <c r="A33" s="30" t="s">
        <v>43</v>
      </c>
      <c r="B33" s="31" t="s">
        <v>125</v>
      </c>
      <c r="C33" s="31" t="s">
        <v>57</v>
      </c>
      <c r="D33" s="8">
        <v>4</v>
      </c>
      <c r="E33" s="8">
        <v>3</v>
      </c>
      <c r="F33" s="8">
        <v>3</v>
      </c>
      <c r="G33" s="8">
        <v>3</v>
      </c>
      <c r="H33" s="8">
        <v>3</v>
      </c>
      <c r="I33" s="8">
        <v>4</v>
      </c>
      <c r="J33" s="8">
        <v>5</v>
      </c>
      <c r="K33" s="8">
        <v>3</v>
      </c>
      <c r="L33" s="8">
        <f t="shared" si="2"/>
        <v>3.4</v>
      </c>
      <c r="M33" s="9">
        <f t="shared" si="3"/>
        <v>68</v>
      </c>
    </row>
    <row r="34" spans="1:14" ht="14.65" thickBot="1" x14ac:dyDescent="0.5">
      <c r="A34" s="30" t="s">
        <v>44</v>
      </c>
      <c r="B34" s="31" t="s">
        <v>126</v>
      </c>
      <c r="C34" s="31" t="s">
        <v>127</v>
      </c>
      <c r="D34" s="8">
        <v>4</v>
      </c>
      <c r="E34" s="8">
        <v>3</v>
      </c>
      <c r="F34" s="8">
        <v>2</v>
      </c>
      <c r="G34" s="8">
        <v>2</v>
      </c>
      <c r="H34" s="8">
        <v>3</v>
      </c>
      <c r="I34" s="8">
        <v>3</v>
      </c>
      <c r="J34" s="8">
        <v>3</v>
      </c>
      <c r="K34" s="8">
        <v>4</v>
      </c>
      <c r="L34" s="8">
        <f t="shared" si="2"/>
        <v>2.85</v>
      </c>
      <c r="M34" s="9">
        <f t="shared" si="3"/>
        <v>57</v>
      </c>
    </row>
    <row r="35" spans="1:14" ht="14.65" thickBot="1" x14ac:dyDescent="0.5">
      <c r="A35" s="30" t="s">
        <v>49</v>
      </c>
      <c r="B35" s="31" t="s">
        <v>128</v>
      </c>
      <c r="C35" s="31" t="s">
        <v>129</v>
      </c>
      <c r="L35" s="8">
        <f t="shared" si="2"/>
        <v>0</v>
      </c>
      <c r="M35" s="9">
        <f t="shared" si="3"/>
        <v>0</v>
      </c>
    </row>
    <row r="36" spans="1:14" ht="14.65" thickBot="1" x14ac:dyDescent="0.5">
      <c r="A36" s="30" t="s">
        <v>49</v>
      </c>
      <c r="B36" s="31" t="s">
        <v>58</v>
      </c>
      <c r="C36" s="31" t="s">
        <v>59</v>
      </c>
      <c r="L36" s="8">
        <f t="shared" si="2"/>
        <v>0</v>
      </c>
      <c r="M36" s="9">
        <f t="shared" si="3"/>
        <v>0</v>
      </c>
    </row>
    <row r="37" spans="1:14" ht="14.65" thickBot="1" x14ac:dyDescent="0.5">
      <c r="A37" s="30" t="s">
        <v>49</v>
      </c>
      <c r="B37" s="31" t="s">
        <v>130</v>
      </c>
      <c r="C37" s="31" t="s">
        <v>29</v>
      </c>
      <c r="L37" s="8">
        <f t="shared" si="2"/>
        <v>0</v>
      </c>
      <c r="M37" s="9">
        <f t="shared" si="3"/>
        <v>0</v>
      </c>
    </row>
    <row r="38" spans="1:14" ht="14.65" thickBot="1" x14ac:dyDescent="0.5">
      <c r="A38" s="30" t="s">
        <v>61</v>
      </c>
      <c r="B38" s="31" t="s">
        <v>62</v>
      </c>
      <c r="C38" s="31" t="s">
        <v>63</v>
      </c>
      <c r="L38" s="8">
        <f t="shared" si="2"/>
        <v>0</v>
      </c>
      <c r="M38" s="9">
        <f t="shared" si="3"/>
        <v>0</v>
      </c>
    </row>
    <row r="39" spans="1:14" ht="14.65" thickBot="1" x14ac:dyDescent="0.5">
      <c r="A39" s="30" t="s">
        <v>50</v>
      </c>
      <c r="B39" s="31" t="s">
        <v>131</v>
      </c>
      <c r="C39" s="31" t="s">
        <v>132</v>
      </c>
      <c r="D39" s="8">
        <v>5</v>
      </c>
      <c r="E39" s="8">
        <v>3</v>
      </c>
      <c r="F39" s="8">
        <v>3</v>
      </c>
      <c r="G39" s="8">
        <v>4</v>
      </c>
      <c r="H39" s="8">
        <v>3</v>
      </c>
      <c r="I39" s="8">
        <v>5</v>
      </c>
      <c r="J39" s="8">
        <v>5</v>
      </c>
      <c r="K39" s="8">
        <v>5</v>
      </c>
      <c r="L39" s="8">
        <f t="shared" si="2"/>
        <v>4</v>
      </c>
      <c r="M39" s="9">
        <f t="shared" si="3"/>
        <v>80</v>
      </c>
      <c r="N39" t="s">
        <v>206</v>
      </c>
    </row>
    <row r="40" spans="1:14" ht="14.65" thickBot="1" x14ac:dyDescent="0.5">
      <c r="A40" s="30" t="s">
        <v>53</v>
      </c>
      <c r="B40" s="31" t="s">
        <v>133</v>
      </c>
      <c r="C40" s="31" t="s">
        <v>134</v>
      </c>
      <c r="D40" s="8">
        <v>3.5</v>
      </c>
      <c r="E40" s="8">
        <v>3</v>
      </c>
      <c r="F40" s="8">
        <v>3</v>
      </c>
      <c r="G40" s="8">
        <v>2.5</v>
      </c>
      <c r="H40" s="8">
        <v>3</v>
      </c>
      <c r="I40" s="8">
        <v>3</v>
      </c>
      <c r="J40" s="8">
        <v>3</v>
      </c>
      <c r="K40" s="8">
        <v>3</v>
      </c>
      <c r="L40" s="8">
        <f t="shared" si="2"/>
        <v>2.95</v>
      </c>
      <c r="M40" s="9">
        <f t="shared" si="3"/>
        <v>59</v>
      </c>
    </row>
    <row r="41" spans="1:14" ht="14.65" thickBot="1" x14ac:dyDescent="0.5">
      <c r="A41" s="30" t="s">
        <v>96</v>
      </c>
      <c r="B41" s="31" t="s">
        <v>135</v>
      </c>
      <c r="C41" s="31" t="s">
        <v>136</v>
      </c>
      <c r="D41" s="8">
        <v>4</v>
      </c>
      <c r="E41" s="8">
        <v>3</v>
      </c>
      <c r="F41" s="8">
        <v>2</v>
      </c>
      <c r="G41" s="8">
        <v>2</v>
      </c>
      <c r="H41" s="8">
        <v>3</v>
      </c>
      <c r="I41" s="8">
        <v>3</v>
      </c>
      <c r="J41" s="8">
        <v>5</v>
      </c>
      <c r="K41" s="8">
        <v>4</v>
      </c>
      <c r="L41" s="8">
        <f t="shared" si="2"/>
        <v>3.0500000000000003</v>
      </c>
      <c r="M41" s="9">
        <f t="shared" si="3"/>
        <v>61.000000000000007</v>
      </c>
    </row>
    <row r="42" spans="1:14" ht="14.65" thickBot="1" x14ac:dyDescent="0.5">
      <c r="A42" s="30" t="s">
        <v>61</v>
      </c>
      <c r="B42" s="31" t="s">
        <v>71</v>
      </c>
      <c r="C42" s="31" t="s">
        <v>72</v>
      </c>
      <c r="L42" s="8">
        <f t="shared" si="2"/>
        <v>0</v>
      </c>
      <c r="M42" s="9">
        <f t="shared" si="3"/>
        <v>0</v>
      </c>
    </row>
    <row r="43" spans="1:14" ht="14.65" thickBot="1" x14ac:dyDescent="0.5">
      <c r="A43" s="30" t="s">
        <v>46</v>
      </c>
      <c r="B43" s="31" t="s">
        <v>137</v>
      </c>
      <c r="C43" s="31" t="s">
        <v>138</v>
      </c>
      <c r="L43" s="8">
        <f t="shared" si="2"/>
        <v>0</v>
      </c>
      <c r="M43" s="9">
        <f t="shared" si="3"/>
        <v>0</v>
      </c>
    </row>
    <row r="44" spans="1:14" ht="14.65" thickBot="1" x14ac:dyDescent="0.5">
      <c r="A44" s="30" t="s">
        <v>49</v>
      </c>
      <c r="B44" s="31" t="s">
        <v>139</v>
      </c>
      <c r="C44" s="31" t="s">
        <v>140</v>
      </c>
      <c r="L44" s="8">
        <f t="shared" si="2"/>
        <v>0</v>
      </c>
      <c r="M44" s="9">
        <f t="shared" si="3"/>
        <v>0</v>
      </c>
    </row>
    <row r="45" spans="1:14" ht="14.65" thickBot="1" x14ac:dyDescent="0.5">
      <c r="A45" s="30" t="s">
        <v>44</v>
      </c>
      <c r="B45" s="31" t="s">
        <v>141</v>
      </c>
      <c r="C45" s="31" t="s">
        <v>142</v>
      </c>
      <c r="D45" s="8">
        <v>3</v>
      </c>
      <c r="E45" s="8">
        <v>3</v>
      </c>
      <c r="F45" s="8">
        <v>3</v>
      </c>
      <c r="G45" s="8">
        <v>4</v>
      </c>
      <c r="H45" s="8">
        <v>3</v>
      </c>
      <c r="I45" s="8">
        <v>3</v>
      </c>
      <c r="J45" s="8">
        <v>5</v>
      </c>
      <c r="K45" s="8">
        <v>3</v>
      </c>
      <c r="L45" s="8">
        <f t="shared" ref="L45" si="4">(0.1*(D45+E45+I45+J45+K45))+(0.15*(F45+H45))+(0.2*G45)</f>
        <v>3.4000000000000004</v>
      </c>
      <c r="M45" s="9">
        <f t="shared" ref="M45" si="5">IF(L45&gt;2,(((L45-2)*20)+40),L45*20)</f>
        <v>68</v>
      </c>
    </row>
    <row r="46" spans="1:14" ht="14.65" thickBot="1" x14ac:dyDescent="0.5">
      <c r="A46" s="30" t="s">
        <v>96</v>
      </c>
      <c r="B46" s="31" t="s">
        <v>143</v>
      </c>
      <c r="C46" s="31" t="s">
        <v>144</v>
      </c>
      <c r="L46" s="8">
        <f t="shared" si="2"/>
        <v>0</v>
      </c>
      <c r="M46" s="9">
        <f t="shared" si="3"/>
        <v>0</v>
      </c>
    </row>
    <row r="47" spans="1:14" ht="14.65" thickBot="1" x14ac:dyDescent="0.5">
      <c r="A47" s="30" t="s">
        <v>49</v>
      </c>
      <c r="B47" s="31" t="s">
        <v>145</v>
      </c>
      <c r="C47" s="31" t="s">
        <v>146</v>
      </c>
      <c r="L47" s="8">
        <f t="shared" si="2"/>
        <v>0</v>
      </c>
      <c r="M47" s="9">
        <f t="shared" si="3"/>
        <v>0</v>
      </c>
    </row>
    <row r="48" spans="1:14" ht="14.65" thickBot="1" x14ac:dyDescent="0.5">
      <c r="A48" s="30" t="s">
        <v>50</v>
      </c>
      <c r="B48" s="31" t="s">
        <v>147</v>
      </c>
      <c r="C48" s="31" t="s">
        <v>148</v>
      </c>
      <c r="D48" s="8">
        <v>3</v>
      </c>
      <c r="E48" s="8">
        <v>3</v>
      </c>
      <c r="F48" s="8">
        <v>2</v>
      </c>
      <c r="G48" s="8">
        <v>2</v>
      </c>
      <c r="H48" s="8">
        <v>3</v>
      </c>
      <c r="I48" s="8">
        <v>2</v>
      </c>
      <c r="J48" s="8">
        <v>1</v>
      </c>
      <c r="K48" s="8">
        <v>2</v>
      </c>
      <c r="L48" s="8">
        <f t="shared" si="2"/>
        <v>2.25</v>
      </c>
      <c r="M48" s="9">
        <f t="shared" si="3"/>
        <v>45</v>
      </c>
      <c r="N48" t="s">
        <v>206</v>
      </c>
    </row>
    <row r="49" spans="1:14" ht="14.65" thickBot="1" x14ac:dyDescent="0.5">
      <c r="A49" s="30" t="s">
        <v>49</v>
      </c>
      <c r="B49" s="31" t="s">
        <v>149</v>
      </c>
      <c r="C49" s="31" t="s">
        <v>150</v>
      </c>
      <c r="L49" s="8">
        <f t="shared" si="2"/>
        <v>0</v>
      </c>
      <c r="M49" s="9">
        <f t="shared" si="3"/>
        <v>0</v>
      </c>
    </row>
    <row r="50" spans="1:14" ht="14.65" thickBot="1" x14ac:dyDescent="0.5">
      <c r="A50" s="30" t="s">
        <v>44</v>
      </c>
      <c r="B50" s="31" t="s">
        <v>151</v>
      </c>
      <c r="C50" s="31" t="s">
        <v>152</v>
      </c>
      <c r="D50" s="8">
        <v>4</v>
      </c>
      <c r="E50" s="8">
        <v>3</v>
      </c>
      <c r="F50" s="8">
        <v>3</v>
      </c>
      <c r="G50" s="8">
        <v>4</v>
      </c>
      <c r="H50" s="8">
        <v>3</v>
      </c>
      <c r="I50" s="8">
        <v>4</v>
      </c>
      <c r="J50" s="8">
        <v>3</v>
      </c>
      <c r="K50" s="8">
        <v>4</v>
      </c>
      <c r="L50" s="8">
        <f t="shared" si="2"/>
        <v>3.5</v>
      </c>
      <c r="M50" s="9">
        <v>65</v>
      </c>
      <c r="N50" t="s">
        <v>210</v>
      </c>
    </row>
    <row r="51" spans="1:14" ht="14.65" thickBot="1" x14ac:dyDescent="0.5">
      <c r="A51" s="30" t="s">
        <v>96</v>
      </c>
      <c r="B51" s="31" t="s">
        <v>153</v>
      </c>
      <c r="C51" s="31" t="s">
        <v>154</v>
      </c>
      <c r="D51" s="8">
        <v>5</v>
      </c>
      <c r="E51" s="8">
        <v>3</v>
      </c>
      <c r="F51" s="8">
        <v>3</v>
      </c>
      <c r="G51" s="8">
        <v>4</v>
      </c>
      <c r="H51" s="8">
        <v>3</v>
      </c>
      <c r="I51" s="8">
        <v>5</v>
      </c>
      <c r="J51" s="8">
        <v>5</v>
      </c>
      <c r="K51" s="8">
        <v>4</v>
      </c>
      <c r="L51" s="8">
        <f t="shared" si="2"/>
        <v>3.9000000000000004</v>
      </c>
      <c r="M51" s="9">
        <f t="shared" si="3"/>
        <v>78</v>
      </c>
    </row>
    <row r="52" spans="1:14" ht="14.65" thickBot="1" x14ac:dyDescent="0.5">
      <c r="A52" s="30" t="s">
        <v>64</v>
      </c>
      <c r="B52" s="31" t="s">
        <v>65</v>
      </c>
      <c r="C52" s="31" t="s">
        <v>66</v>
      </c>
      <c r="L52" s="8">
        <f t="shared" si="2"/>
        <v>0</v>
      </c>
      <c r="M52" s="9">
        <f t="shared" si="3"/>
        <v>0</v>
      </c>
    </row>
    <row r="53" spans="1:14" ht="14.65" thickBot="1" x14ac:dyDescent="0.5">
      <c r="A53" s="30" t="s">
        <v>96</v>
      </c>
      <c r="B53" s="31" t="s">
        <v>155</v>
      </c>
      <c r="C53" s="31" t="s">
        <v>156</v>
      </c>
      <c r="L53" s="8">
        <f t="shared" si="2"/>
        <v>0</v>
      </c>
      <c r="M53" s="9">
        <f t="shared" si="3"/>
        <v>0</v>
      </c>
    </row>
    <row r="54" spans="1:14" ht="14.65" thickBot="1" x14ac:dyDescent="0.5">
      <c r="A54" s="30" t="s">
        <v>49</v>
      </c>
      <c r="B54" s="31" t="s">
        <v>157</v>
      </c>
      <c r="C54" s="31" t="s">
        <v>158</v>
      </c>
      <c r="D54" s="8">
        <v>3.5</v>
      </c>
      <c r="E54" s="8">
        <v>3</v>
      </c>
      <c r="F54" s="8">
        <v>3</v>
      </c>
      <c r="G54" s="8">
        <v>3</v>
      </c>
      <c r="H54" s="8">
        <v>3</v>
      </c>
      <c r="I54" s="8">
        <v>3</v>
      </c>
      <c r="J54" s="8">
        <v>5</v>
      </c>
      <c r="K54" s="8">
        <v>3</v>
      </c>
      <c r="L54" s="8">
        <f t="shared" si="2"/>
        <v>3.25</v>
      </c>
      <c r="M54" s="9">
        <f t="shared" si="3"/>
        <v>65</v>
      </c>
    </row>
    <row r="55" spans="1:14" ht="14.65" thickBot="1" x14ac:dyDescent="0.5">
      <c r="A55" s="30" t="s">
        <v>46</v>
      </c>
      <c r="B55" s="31" t="s">
        <v>70</v>
      </c>
      <c r="C55" s="31" t="s">
        <v>158</v>
      </c>
      <c r="D55" s="8">
        <v>3</v>
      </c>
      <c r="E55" s="8">
        <v>3</v>
      </c>
      <c r="F55" s="8">
        <v>2</v>
      </c>
      <c r="G55" s="8">
        <v>1</v>
      </c>
      <c r="H55" s="8">
        <v>2.5</v>
      </c>
      <c r="I55" s="8">
        <v>2</v>
      </c>
      <c r="J55" s="8">
        <v>3</v>
      </c>
      <c r="K55" s="8">
        <v>3</v>
      </c>
      <c r="L55" s="8">
        <f t="shared" si="2"/>
        <v>2.2750000000000004</v>
      </c>
      <c r="M55" s="9">
        <f t="shared" si="3"/>
        <v>45.500000000000007</v>
      </c>
      <c r="N55" t="s">
        <v>206</v>
      </c>
    </row>
    <row r="56" spans="1:14" ht="14.65" thickBot="1" x14ac:dyDescent="0.5">
      <c r="A56" s="30" t="s">
        <v>44</v>
      </c>
      <c r="B56" s="31" t="s">
        <v>159</v>
      </c>
      <c r="C56" s="31" t="s">
        <v>160</v>
      </c>
      <c r="L56" s="8">
        <f t="shared" si="2"/>
        <v>0</v>
      </c>
      <c r="M56" s="9">
        <f t="shared" si="3"/>
        <v>0</v>
      </c>
    </row>
    <row r="57" spans="1:14" ht="14.65" thickBot="1" x14ac:dyDescent="0.5">
      <c r="A57" s="30" t="s">
        <v>44</v>
      </c>
      <c r="B57" s="31" t="s">
        <v>161</v>
      </c>
      <c r="C57" s="31" t="s">
        <v>160</v>
      </c>
      <c r="L57" s="8">
        <f t="shared" si="2"/>
        <v>0</v>
      </c>
      <c r="M57" s="9">
        <f t="shared" si="3"/>
        <v>0</v>
      </c>
    </row>
    <row r="58" spans="1:14" ht="14.65" thickBot="1" x14ac:dyDescent="0.5">
      <c r="A58" s="30" t="s">
        <v>44</v>
      </c>
      <c r="B58" s="31" t="s">
        <v>162</v>
      </c>
      <c r="C58" s="31" t="s">
        <v>163</v>
      </c>
      <c r="D58" s="8">
        <v>5</v>
      </c>
      <c r="E58" s="8">
        <v>3</v>
      </c>
      <c r="F58" s="8">
        <v>3</v>
      </c>
      <c r="G58" s="8">
        <v>3</v>
      </c>
      <c r="H58" s="8">
        <v>3</v>
      </c>
      <c r="I58" s="8">
        <v>4</v>
      </c>
      <c r="J58" s="8">
        <v>5</v>
      </c>
      <c r="K58" s="8">
        <v>3</v>
      </c>
      <c r="L58" s="8">
        <f t="shared" si="2"/>
        <v>3.5</v>
      </c>
      <c r="M58" s="9">
        <f t="shared" si="3"/>
        <v>70</v>
      </c>
    </row>
    <row r="59" spans="1:14" ht="14.65" thickBot="1" x14ac:dyDescent="0.5">
      <c r="A59" s="30" t="s">
        <v>56</v>
      </c>
      <c r="B59" s="31" t="s">
        <v>164</v>
      </c>
      <c r="C59" s="31" t="s">
        <v>165</v>
      </c>
      <c r="D59" s="8">
        <v>3</v>
      </c>
      <c r="E59" s="8">
        <v>3</v>
      </c>
      <c r="F59" s="8">
        <v>2</v>
      </c>
      <c r="G59" s="8">
        <v>2</v>
      </c>
      <c r="H59" s="8">
        <v>1</v>
      </c>
      <c r="I59" s="8">
        <v>2</v>
      </c>
      <c r="J59" s="8">
        <v>2</v>
      </c>
      <c r="K59" s="8">
        <v>3</v>
      </c>
      <c r="L59" s="8">
        <f t="shared" si="2"/>
        <v>2.15</v>
      </c>
      <c r="M59" s="9">
        <f t="shared" si="3"/>
        <v>43</v>
      </c>
    </row>
    <row r="60" spans="1:14" ht="14.65" thickBot="1" x14ac:dyDescent="0.5">
      <c r="A60" s="30" t="s">
        <v>49</v>
      </c>
      <c r="B60" s="31" t="s">
        <v>166</v>
      </c>
      <c r="C60" s="31" t="s">
        <v>167</v>
      </c>
      <c r="L60" s="8">
        <f t="shared" si="2"/>
        <v>0</v>
      </c>
      <c r="M60" s="9">
        <f t="shared" si="3"/>
        <v>0</v>
      </c>
    </row>
    <row r="61" spans="1:14" ht="14.65" thickBot="1" x14ac:dyDescent="0.5">
      <c r="A61" s="30" t="s">
        <v>67</v>
      </c>
      <c r="B61" s="31" t="s">
        <v>68</v>
      </c>
      <c r="C61" s="31" t="s">
        <v>69</v>
      </c>
      <c r="L61" s="8">
        <f t="shared" si="2"/>
        <v>0</v>
      </c>
      <c r="M61" s="9">
        <f t="shared" si="3"/>
        <v>0</v>
      </c>
    </row>
    <row r="62" spans="1:14" ht="14.65" thickBot="1" x14ac:dyDescent="0.5">
      <c r="A62" s="30" t="s">
        <v>44</v>
      </c>
      <c r="B62" s="31" t="s">
        <v>168</v>
      </c>
      <c r="C62" s="31" t="s">
        <v>169</v>
      </c>
      <c r="D62" s="8">
        <v>2</v>
      </c>
      <c r="E62" s="8">
        <v>1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f t="shared" si="2"/>
        <v>0.30000000000000004</v>
      </c>
      <c r="M62" s="9">
        <f t="shared" si="3"/>
        <v>6.0000000000000009</v>
      </c>
    </row>
    <row r="63" spans="1:14" ht="14.65" thickBot="1" x14ac:dyDescent="0.5">
      <c r="A63" s="30" t="s">
        <v>56</v>
      </c>
      <c r="B63" s="31" t="s">
        <v>170</v>
      </c>
      <c r="C63" s="31" t="s">
        <v>171</v>
      </c>
      <c r="D63" s="8">
        <v>2</v>
      </c>
      <c r="E63" s="8">
        <v>2</v>
      </c>
      <c r="F63" s="8">
        <v>1</v>
      </c>
      <c r="G63" s="8">
        <v>0</v>
      </c>
      <c r="H63" s="8">
        <v>0</v>
      </c>
      <c r="I63" s="8">
        <v>1</v>
      </c>
      <c r="J63" s="8">
        <v>2</v>
      </c>
      <c r="K63" s="8">
        <v>2.5</v>
      </c>
      <c r="L63" s="8">
        <f t="shared" si="2"/>
        <v>1.1000000000000001</v>
      </c>
      <c r="M63" s="9">
        <f t="shared" si="3"/>
        <v>22</v>
      </c>
    </row>
    <row r="64" spans="1:14" ht="14.65" thickBot="1" x14ac:dyDescent="0.5">
      <c r="A64" s="30" t="s">
        <v>172</v>
      </c>
      <c r="B64" s="31" t="s">
        <v>173</v>
      </c>
      <c r="C64" s="31" t="s">
        <v>174</v>
      </c>
      <c r="D64" s="8">
        <v>3</v>
      </c>
      <c r="E64" s="8">
        <v>3</v>
      </c>
      <c r="F64" s="8">
        <v>3</v>
      </c>
      <c r="G64" s="8">
        <v>3</v>
      </c>
      <c r="H64" s="8">
        <v>3</v>
      </c>
      <c r="I64" s="8">
        <v>3</v>
      </c>
      <c r="J64" s="8">
        <v>5</v>
      </c>
      <c r="K64" s="8">
        <v>3</v>
      </c>
      <c r="L64" s="8">
        <f t="shared" si="2"/>
        <v>3.2</v>
      </c>
      <c r="M64" s="9">
        <f t="shared" si="3"/>
        <v>64</v>
      </c>
    </row>
    <row r="65" spans="1:13" ht="14.65" thickBot="1" x14ac:dyDescent="0.5">
      <c r="A65" s="30" t="s">
        <v>61</v>
      </c>
      <c r="B65" s="31" t="s">
        <v>175</v>
      </c>
      <c r="C65" s="31" t="s">
        <v>176</v>
      </c>
      <c r="D65" s="8">
        <v>3</v>
      </c>
      <c r="E65" s="8">
        <v>3</v>
      </c>
      <c r="F65" s="8">
        <v>3</v>
      </c>
      <c r="G65" s="8">
        <v>3</v>
      </c>
      <c r="H65" s="8">
        <v>3</v>
      </c>
      <c r="I65" s="8">
        <v>4</v>
      </c>
      <c r="J65" s="8">
        <v>4.5</v>
      </c>
      <c r="K65" s="8">
        <v>3</v>
      </c>
      <c r="L65" s="8">
        <f t="shared" si="2"/>
        <v>3.25</v>
      </c>
      <c r="M65" s="9">
        <f t="shared" si="3"/>
        <v>65</v>
      </c>
    </row>
    <row r="66" spans="1:13" ht="14.65" thickBot="1" x14ac:dyDescent="0.5">
      <c r="A66" s="30" t="s">
        <v>44</v>
      </c>
      <c r="B66" s="31" t="s">
        <v>177</v>
      </c>
      <c r="C66" s="31" t="s">
        <v>178</v>
      </c>
      <c r="L66" s="8">
        <f t="shared" si="2"/>
        <v>0</v>
      </c>
      <c r="M66" s="9">
        <f t="shared" si="3"/>
        <v>0</v>
      </c>
    </row>
    <row r="67" spans="1:13" ht="14.65" thickBot="1" x14ac:dyDescent="0.5">
      <c r="A67" s="30" t="s">
        <v>46</v>
      </c>
      <c r="B67" s="31" t="s">
        <v>179</v>
      </c>
      <c r="C67" s="31" t="s">
        <v>180</v>
      </c>
      <c r="D67" s="8">
        <v>4</v>
      </c>
      <c r="E67" s="8">
        <v>2</v>
      </c>
      <c r="F67" s="8">
        <v>2</v>
      </c>
      <c r="G67" s="8">
        <v>2</v>
      </c>
      <c r="H67" s="8">
        <v>2</v>
      </c>
      <c r="I67" s="8">
        <v>2.5</v>
      </c>
      <c r="J67" s="8">
        <v>4.5</v>
      </c>
      <c r="K67" s="8">
        <v>3</v>
      </c>
      <c r="L67" s="8">
        <f t="shared" si="2"/>
        <v>2.6</v>
      </c>
      <c r="M67" s="9">
        <f t="shared" si="3"/>
        <v>52</v>
      </c>
    </row>
    <row r="68" spans="1:13" ht="14.65" thickBot="1" x14ac:dyDescent="0.5">
      <c r="A68" s="30" t="s">
        <v>44</v>
      </c>
      <c r="B68" s="31" t="s">
        <v>181</v>
      </c>
      <c r="C68" s="31" t="s">
        <v>182</v>
      </c>
      <c r="D68" s="8">
        <v>4</v>
      </c>
      <c r="E68" s="8">
        <v>4</v>
      </c>
      <c r="F68" s="8">
        <v>2</v>
      </c>
      <c r="G68" s="8">
        <v>3</v>
      </c>
      <c r="H68" s="8">
        <v>2</v>
      </c>
      <c r="I68" s="8">
        <v>3</v>
      </c>
      <c r="J68" s="8">
        <v>5</v>
      </c>
      <c r="K68" s="8">
        <v>3</v>
      </c>
      <c r="L68" s="8">
        <f t="shared" si="2"/>
        <v>3.1</v>
      </c>
      <c r="M68" s="9">
        <f t="shared" si="3"/>
        <v>62</v>
      </c>
    </row>
    <row r="69" spans="1:13" ht="14.65" thickBot="1" x14ac:dyDescent="0.5">
      <c r="A69" s="30" t="s">
        <v>50</v>
      </c>
      <c r="B69" s="31" t="s">
        <v>183</v>
      </c>
      <c r="C69" s="31" t="s">
        <v>184</v>
      </c>
      <c r="D69" s="8">
        <v>2</v>
      </c>
      <c r="E69" s="8">
        <v>3</v>
      </c>
      <c r="F69" s="8">
        <v>3</v>
      </c>
      <c r="G69" s="8">
        <v>2</v>
      </c>
      <c r="H69" s="8">
        <v>3</v>
      </c>
      <c r="I69" s="8">
        <v>2</v>
      </c>
      <c r="J69" s="8">
        <v>2</v>
      </c>
      <c r="K69" s="8">
        <v>2.5</v>
      </c>
      <c r="L69" s="8">
        <f t="shared" si="2"/>
        <v>2.4499999999999997</v>
      </c>
      <c r="M69" s="9">
        <f t="shared" si="3"/>
        <v>48.999999999999993</v>
      </c>
    </row>
    <row r="70" spans="1:13" ht="14.65" thickBot="1" x14ac:dyDescent="0.5">
      <c r="A70" s="30" t="s">
        <v>172</v>
      </c>
      <c r="B70" s="31" t="s">
        <v>185</v>
      </c>
      <c r="C70" s="31" t="s">
        <v>186</v>
      </c>
      <c r="D70" s="8">
        <v>5</v>
      </c>
      <c r="E70" s="8">
        <v>3</v>
      </c>
      <c r="F70" s="8">
        <v>3.5</v>
      </c>
      <c r="G70" s="8">
        <v>4</v>
      </c>
      <c r="H70" s="8">
        <v>5</v>
      </c>
      <c r="I70" s="8">
        <v>5</v>
      </c>
      <c r="J70" s="8">
        <v>5</v>
      </c>
      <c r="K70" s="8">
        <v>5</v>
      </c>
      <c r="L70" s="8">
        <f t="shared" si="2"/>
        <v>4.375</v>
      </c>
      <c r="M70" s="9">
        <f t="shared" si="3"/>
        <v>87.5</v>
      </c>
    </row>
    <row r="71" spans="1:13" ht="14.65" thickBot="1" x14ac:dyDescent="0.5">
      <c r="A71" s="30" t="s">
        <v>46</v>
      </c>
      <c r="B71" s="31" t="s">
        <v>187</v>
      </c>
      <c r="C71" s="31" t="s">
        <v>188</v>
      </c>
      <c r="D71" s="8">
        <v>4</v>
      </c>
      <c r="E71" s="8">
        <v>2</v>
      </c>
      <c r="F71" s="8">
        <v>2</v>
      </c>
      <c r="G71" s="8">
        <v>1.5</v>
      </c>
      <c r="H71" s="8">
        <v>1</v>
      </c>
      <c r="I71" s="8">
        <v>2</v>
      </c>
      <c r="J71" s="8">
        <v>3</v>
      </c>
      <c r="K71" s="8">
        <v>3</v>
      </c>
      <c r="L71" s="8">
        <f t="shared" ref="L71:L78" si="6">(0.1*(D71+E71+I71+J71+K71))+(0.15*(F71+H71))+(0.2*G71)</f>
        <v>2.1500000000000004</v>
      </c>
      <c r="M71" s="9">
        <f t="shared" ref="M71:M78" si="7">IF(L71&gt;2,(((L71-2)*20)+40),L71*20)</f>
        <v>43.000000000000007</v>
      </c>
    </row>
    <row r="72" spans="1:13" ht="14.65" thickBot="1" x14ac:dyDescent="0.5">
      <c r="A72" s="30" t="s">
        <v>46</v>
      </c>
      <c r="B72" s="31" t="s">
        <v>189</v>
      </c>
      <c r="C72" s="31" t="s">
        <v>190</v>
      </c>
      <c r="L72" s="8">
        <f t="shared" si="6"/>
        <v>0</v>
      </c>
      <c r="M72" s="9">
        <f t="shared" si="7"/>
        <v>0</v>
      </c>
    </row>
    <row r="73" spans="1:13" ht="14.65" thickBot="1" x14ac:dyDescent="0.5">
      <c r="A73" s="30" t="s">
        <v>44</v>
      </c>
      <c r="B73" s="31" t="s">
        <v>191</v>
      </c>
      <c r="C73" s="31" t="s">
        <v>192</v>
      </c>
      <c r="D73" s="8">
        <v>3</v>
      </c>
      <c r="E73" s="8">
        <v>1.5</v>
      </c>
      <c r="F73" s="8">
        <v>3</v>
      </c>
      <c r="G73" s="8">
        <v>2.5</v>
      </c>
      <c r="H73" s="8">
        <v>1</v>
      </c>
      <c r="I73" s="8">
        <v>3</v>
      </c>
      <c r="J73" s="8">
        <v>4.5</v>
      </c>
      <c r="K73" s="8">
        <v>4</v>
      </c>
      <c r="L73" s="8">
        <f t="shared" si="6"/>
        <v>2.7</v>
      </c>
      <c r="M73" s="9">
        <f t="shared" si="7"/>
        <v>54</v>
      </c>
    </row>
    <row r="74" spans="1:13" ht="14.65" thickBot="1" x14ac:dyDescent="0.5">
      <c r="A74" s="30" t="s">
        <v>49</v>
      </c>
      <c r="B74" s="31" t="s">
        <v>60</v>
      </c>
      <c r="C74" s="31" t="s">
        <v>193</v>
      </c>
      <c r="L74" s="8">
        <f t="shared" si="6"/>
        <v>0</v>
      </c>
      <c r="M74" s="9">
        <f t="shared" si="7"/>
        <v>0</v>
      </c>
    </row>
    <row r="75" spans="1:13" ht="14.65" thickBot="1" x14ac:dyDescent="0.5">
      <c r="A75" s="30" t="s">
        <v>49</v>
      </c>
      <c r="B75" s="31" t="s">
        <v>194</v>
      </c>
      <c r="C75" s="31" t="s">
        <v>195</v>
      </c>
      <c r="L75" s="8">
        <f t="shared" si="6"/>
        <v>0</v>
      </c>
      <c r="M75" s="9">
        <f t="shared" si="7"/>
        <v>0</v>
      </c>
    </row>
    <row r="76" spans="1:13" ht="14.65" thickBot="1" x14ac:dyDescent="0.5">
      <c r="A76" s="30" t="s">
        <v>46</v>
      </c>
      <c r="B76" s="31" t="s">
        <v>196</v>
      </c>
      <c r="C76" s="31" t="s">
        <v>197</v>
      </c>
      <c r="D76" s="8">
        <v>3</v>
      </c>
      <c r="E76" s="8">
        <v>1.5</v>
      </c>
      <c r="F76" s="8">
        <v>1</v>
      </c>
      <c r="G76" s="8">
        <v>1.5</v>
      </c>
      <c r="H76" s="8">
        <v>1</v>
      </c>
      <c r="I76" s="8">
        <v>1</v>
      </c>
      <c r="J76" s="8">
        <v>2</v>
      </c>
      <c r="K76" s="8">
        <v>2</v>
      </c>
      <c r="L76" s="8">
        <f t="shared" si="6"/>
        <v>1.55</v>
      </c>
      <c r="M76" s="9">
        <f t="shared" si="7"/>
        <v>31</v>
      </c>
    </row>
    <row r="77" spans="1:13" ht="14.65" thickBot="1" x14ac:dyDescent="0.5">
      <c r="A77" s="30" t="s">
        <v>46</v>
      </c>
      <c r="B77" s="31" t="s">
        <v>198</v>
      </c>
      <c r="C77" s="31" t="s">
        <v>199</v>
      </c>
      <c r="L77" s="8">
        <f t="shared" si="6"/>
        <v>0</v>
      </c>
      <c r="M77" s="9">
        <f t="shared" si="7"/>
        <v>0</v>
      </c>
    </row>
    <row r="78" spans="1:13" x14ac:dyDescent="0.45">
      <c r="A78" s="30" t="s">
        <v>44</v>
      </c>
      <c r="B78" s="31" t="s">
        <v>200</v>
      </c>
      <c r="C78" s="31" t="s">
        <v>201</v>
      </c>
      <c r="L78" s="8">
        <f t="shared" si="6"/>
        <v>0</v>
      </c>
      <c r="M78" s="9">
        <f t="shared" si="7"/>
        <v>0</v>
      </c>
    </row>
    <row r="79" spans="1:13" x14ac:dyDescent="0.45">
      <c r="L79" s="10">
        <f>SUMIF(L3:L50,"&gt;0")/COUNTIF(L3:L50,"&gt;0")</f>
        <v>2.8802083333333335</v>
      </c>
      <c r="M79" s="10">
        <f>SUMIF(M3:M78,"&gt;0")/COUNTIF(M3:M78,"&gt;0")</f>
        <v>55.362499999999997</v>
      </c>
    </row>
    <row r="80" spans="1:13" x14ac:dyDescent="0.45">
      <c r="L80" s="7" t="s">
        <v>16</v>
      </c>
      <c r="M80" s="7">
        <f>_xlfn.STDEV.P(M3:M78)</f>
        <v>30.119782654145496</v>
      </c>
    </row>
    <row r="81" spans="12:13" x14ac:dyDescent="0.45">
      <c r="L81" s="7" t="s">
        <v>17</v>
      </c>
      <c r="M81" s="7">
        <f>SKEW(M3:M78)</f>
        <v>0.27656968434780954</v>
      </c>
    </row>
  </sheetData>
  <conditionalFormatting sqref="M3:M78">
    <cfRule type="cellIs" dxfId="16" priority="5" operator="between">
      <formula>0</formula>
      <formula>19.49</formula>
    </cfRule>
    <cfRule type="cellIs" dxfId="15" priority="6" operator="between">
      <formula>19.5</formula>
      <formula>29.49</formula>
    </cfRule>
    <cfRule type="cellIs" dxfId="14" priority="7" operator="between">
      <formula>29.5</formula>
      <formula>39.49</formula>
    </cfRule>
    <cfRule type="cellIs" dxfId="13" priority="8" operator="greaterThan">
      <formula>39.49</formula>
    </cfRule>
  </conditionalFormatting>
  <conditionalFormatting sqref="A3:C22 A24:C78">
    <cfRule type="expression" dxfId="12" priority="1">
      <formula>(IF((IF(SUBTOTAL(3,$B3)=0,MIN($F$1:$F21)-1,SUBTOTAL(3,$B$1:$B21))/2)-ROUNDDOWN((IF(SUBTOTAL(3,$B3)=0,MIN($F$1:$F21)-1,SUBTOTAL(3,$B$1:$B21))/2),0)=0.5,"Y","N"))="Y"</formula>
    </cfRule>
  </conditionalFormatting>
  <conditionalFormatting sqref="A23:C23">
    <cfRule type="expression" dxfId="11" priority="40">
      <formula>(IF((IF(SUBTOTAL(3,$B23)=0,MIN($F$1:$F45)-1,SUBTOTAL(3,$B$1:$B41))/2)-ROUNDDOWN((IF(SUBTOTAL(3,$B23)=0,MIN($F$1:$F45)-1,SUBTOTAL(3,$B$1:$B41))/2),0)=0.5,"Y","N"))="Y"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tabSelected="1" topLeftCell="C1" workbookViewId="0">
      <selection activeCell="J66" sqref="J66"/>
    </sheetView>
  </sheetViews>
  <sheetFormatPr defaultRowHeight="14.25" x14ac:dyDescent="0.45"/>
  <cols>
    <col min="1" max="1" width="23.265625" bestFit="1" customWidth="1"/>
    <col min="2" max="2" width="19.86328125" customWidth="1"/>
    <col min="3" max="3" width="24.73046875" customWidth="1"/>
    <col min="4" max="4" width="9.1328125" style="8" customWidth="1"/>
    <col min="5" max="5" width="9.1328125" style="8"/>
    <col min="6" max="6" width="9.1328125" style="8" customWidth="1"/>
    <col min="9" max="9" width="15.3984375" bestFit="1" customWidth="1"/>
    <col min="10" max="12" width="13.73046875" bestFit="1" customWidth="1"/>
  </cols>
  <sheetData>
    <row r="1" spans="1:12" x14ac:dyDescent="0.45">
      <c r="D1" s="28" t="s">
        <v>31</v>
      </c>
      <c r="E1" s="28" t="s">
        <v>32</v>
      </c>
      <c r="F1" s="28" t="s">
        <v>9</v>
      </c>
    </row>
    <row r="2" spans="1:12" x14ac:dyDescent="0.45">
      <c r="A2" s="2" t="s">
        <v>0</v>
      </c>
      <c r="B2" s="2" t="s">
        <v>1</v>
      </c>
      <c r="C2" s="2" t="s">
        <v>2</v>
      </c>
    </row>
    <row r="3" spans="1:12" x14ac:dyDescent="0.45">
      <c r="A3" s="36" t="s">
        <v>49</v>
      </c>
      <c r="B3" s="37" t="s">
        <v>79</v>
      </c>
      <c r="C3" s="37" t="s">
        <v>80</v>
      </c>
      <c r="D3" s="26">
        <f>'DAV 1'!S3</f>
        <v>62.125</v>
      </c>
      <c r="E3" s="26">
        <f>'DAV 2'!M3</f>
        <v>0</v>
      </c>
      <c r="F3" s="29">
        <f>(D3+E3)/2</f>
        <v>31.0625</v>
      </c>
      <c r="G3" t="s">
        <v>211</v>
      </c>
      <c r="I3" s="25" t="s">
        <v>22</v>
      </c>
      <c r="J3" s="34">
        <f>COUNTIF(F$3:F$50,"&gt;=70")/COUNTIF(F$3:F$50,"&gt;0")</f>
        <v>7.8947368421052627E-2</v>
      </c>
    </row>
    <row r="4" spans="1:12" x14ac:dyDescent="0.45">
      <c r="A4" s="30" t="s">
        <v>49</v>
      </c>
      <c r="B4" s="31" t="s">
        <v>81</v>
      </c>
      <c r="C4" s="31" t="s">
        <v>82</v>
      </c>
      <c r="D4" s="26">
        <f>'DAV 1'!S4</f>
        <v>60.625</v>
      </c>
      <c r="E4" s="26">
        <f>'DAV 2'!M4</f>
        <v>0</v>
      </c>
      <c r="F4" s="29">
        <f t="shared" ref="F4:F49" si="0">(D4+E4)/2</f>
        <v>30.3125</v>
      </c>
      <c r="G4" t="s">
        <v>211</v>
      </c>
      <c r="I4" s="25" t="s">
        <v>23</v>
      </c>
      <c r="J4" s="34">
        <f>COUNTIFS(F$3:F$50,"&gt;=60",F$3:F$50,"&lt;70")/COUNTIF(F$3:F$50,"&gt;0")</f>
        <v>0.18421052631578946</v>
      </c>
    </row>
    <row r="5" spans="1:12" x14ac:dyDescent="0.45">
      <c r="A5" s="30" t="s">
        <v>46</v>
      </c>
      <c r="B5" s="31" t="s">
        <v>83</v>
      </c>
      <c r="C5" s="31" t="s">
        <v>84</v>
      </c>
      <c r="D5" s="26">
        <f>'DAV 1'!S5</f>
        <v>51.25</v>
      </c>
      <c r="E5" s="26">
        <f>'DAV 2'!M5</f>
        <v>61.000000000000007</v>
      </c>
      <c r="F5" s="29">
        <f t="shared" si="0"/>
        <v>56.125</v>
      </c>
      <c r="I5" s="25" t="s">
        <v>24</v>
      </c>
      <c r="J5" s="34">
        <f>COUNTIFS(F$3:F$50,"&gt;=50",F$3:F$50,"&lt;60")/COUNTIF(F$3:F$50,"&gt;0")</f>
        <v>0.23684210526315788</v>
      </c>
    </row>
    <row r="6" spans="1:12" x14ac:dyDescent="0.45">
      <c r="A6" s="30" t="s">
        <v>49</v>
      </c>
      <c r="B6" s="31" t="s">
        <v>85</v>
      </c>
      <c r="C6" s="31" t="s">
        <v>86</v>
      </c>
      <c r="D6" s="26">
        <f>'DAV 1'!S6</f>
        <v>0</v>
      </c>
      <c r="E6" s="26">
        <f>'DAV 2'!M6</f>
        <v>0</v>
      </c>
      <c r="F6" s="29">
        <f t="shared" si="0"/>
        <v>0</v>
      </c>
      <c r="G6" t="s">
        <v>211</v>
      </c>
      <c r="I6" s="25" t="s">
        <v>25</v>
      </c>
      <c r="J6" s="34">
        <f>COUNTIFS(F$3:F$50,"&gt;=40",F$3:F$50,"&lt;50")/COUNTIF(F$3:F$50,"&gt;0")</f>
        <v>0.13157894736842105</v>
      </c>
    </row>
    <row r="7" spans="1:12" x14ac:dyDescent="0.45">
      <c r="A7" s="30" t="s">
        <v>44</v>
      </c>
      <c r="B7" s="31" t="s">
        <v>87</v>
      </c>
      <c r="C7" s="31" t="s">
        <v>45</v>
      </c>
      <c r="D7" s="26">
        <f>'DAV 1'!S7</f>
        <v>44</v>
      </c>
      <c r="E7" s="26">
        <f>'DAV 2'!M7</f>
        <v>59</v>
      </c>
      <c r="F7" s="29">
        <f t="shared" si="0"/>
        <v>51.5</v>
      </c>
      <c r="I7" s="25" t="s">
        <v>73</v>
      </c>
      <c r="J7" s="34">
        <f>COUNTIFS(F$3:F$50,"&gt;=30",F$3:F$50,"&lt;40")/COUNTIF(F$3:F$50,"&gt;0")</f>
        <v>0.31578947368421051</v>
      </c>
    </row>
    <row r="8" spans="1:12" x14ac:dyDescent="0.45">
      <c r="A8" s="30" t="s">
        <v>46</v>
      </c>
      <c r="B8" s="31" t="s">
        <v>52</v>
      </c>
      <c r="C8" s="31" t="s">
        <v>88</v>
      </c>
      <c r="D8" s="26">
        <f>'DAV 1'!S8</f>
        <v>70.375</v>
      </c>
      <c r="E8" s="26">
        <f>'DAV 2'!M8</f>
        <v>60</v>
      </c>
      <c r="F8" s="29">
        <f t="shared" si="0"/>
        <v>65.1875</v>
      </c>
      <c r="I8" s="25" t="s">
        <v>27</v>
      </c>
      <c r="J8" s="34">
        <f>COUNTIFS(F$3:F$50,"&gt;=1",F$3:F$50,"&lt;30")/COUNTIF(F$3:F$50,"&gt;0")</f>
        <v>5.2631578947368418E-2</v>
      </c>
    </row>
    <row r="9" spans="1:12" x14ac:dyDescent="0.45">
      <c r="A9" s="30" t="s">
        <v>46</v>
      </c>
      <c r="B9" s="31" t="s">
        <v>51</v>
      </c>
      <c r="C9" s="31" t="s">
        <v>89</v>
      </c>
      <c r="D9" s="26">
        <f>'DAV 1'!S9</f>
        <v>53.875</v>
      </c>
      <c r="E9" s="26">
        <f>'DAV 2'!M9</f>
        <v>40.000000000000007</v>
      </c>
      <c r="F9" s="29">
        <f t="shared" si="0"/>
        <v>46.9375</v>
      </c>
    </row>
    <row r="10" spans="1:12" x14ac:dyDescent="0.45">
      <c r="A10" s="30" t="s">
        <v>46</v>
      </c>
      <c r="B10" s="31" t="s">
        <v>90</v>
      </c>
      <c r="C10" s="31" t="s">
        <v>91</v>
      </c>
      <c r="D10" s="26">
        <f>'DAV 1'!S10</f>
        <v>62.5</v>
      </c>
      <c r="E10" s="26">
        <f>'DAV 2'!M10</f>
        <v>36</v>
      </c>
      <c r="F10" s="29">
        <f t="shared" si="0"/>
        <v>49.25</v>
      </c>
      <c r="I10" s="25"/>
      <c r="J10" s="35" t="s">
        <v>76</v>
      </c>
      <c r="K10" s="8" t="s">
        <v>77</v>
      </c>
      <c r="L10" s="8" t="s">
        <v>78</v>
      </c>
    </row>
    <row r="11" spans="1:12" x14ac:dyDescent="0.45">
      <c r="A11" s="30" t="s">
        <v>44</v>
      </c>
      <c r="B11" s="31" t="s">
        <v>92</v>
      </c>
      <c r="C11" s="31" t="s">
        <v>93</v>
      </c>
      <c r="D11" s="26">
        <f>'DAV 1'!S11</f>
        <v>55.75</v>
      </c>
      <c r="E11" s="26">
        <f>'DAV 2'!M11</f>
        <v>56.000000000000007</v>
      </c>
      <c r="F11" s="29">
        <f t="shared" si="0"/>
        <v>55.875</v>
      </c>
      <c r="I11" s="25" t="s">
        <v>74</v>
      </c>
      <c r="J11" s="42">
        <f>D79</f>
        <v>57.498185483870969</v>
      </c>
      <c r="K11" s="42">
        <f>E79</f>
        <v>55.362499999999997</v>
      </c>
      <c r="L11" s="42">
        <f>F79</f>
        <v>46.607963709677428</v>
      </c>
    </row>
    <row r="12" spans="1:12" x14ac:dyDescent="0.45">
      <c r="A12" s="30" t="s">
        <v>44</v>
      </c>
      <c r="B12" s="31" t="s">
        <v>94</v>
      </c>
      <c r="C12" s="31" t="s">
        <v>95</v>
      </c>
      <c r="D12" s="26">
        <f>'DAV 1'!S12</f>
        <v>41.25</v>
      </c>
      <c r="E12" s="26">
        <f>'DAV 2'!M12</f>
        <v>28</v>
      </c>
      <c r="F12" s="29">
        <f t="shared" si="0"/>
        <v>34.625</v>
      </c>
      <c r="G12" t="s">
        <v>212</v>
      </c>
      <c r="I12" s="25" t="s">
        <v>75</v>
      </c>
      <c r="J12" s="42">
        <f>D80</f>
        <v>24.972501751378196</v>
      </c>
      <c r="K12" s="42">
        <f>E80</f>
        <v>30.319916302018438</v>
      </c>
      <c r="L12" s="42">
        <f>F80</f>
        <v>23.490876095295093</v>
      </c>
    </row>
    <row r="13" spans="1:12" x14ac:dyDescent="0.45">
      <c r="A13" s="30" t="s">
        <v>46</v>
      </c>
      <c r="B13" s="31" t="s">
        <v>47</v>
      </c>
      <c r="C13" s="31" t="s">
        <v>48</v>
      </c>
      <c r="D13" s="26">
        <f>'DAV 1'!S13</f>
        <v>0</v>
      </c>
      <c r="E13" s="26">
        <f>'DAV 2'!M13</f>
        <v>0</v>
      </c>
      <c r="F13" s="29">
        <f t="shared" si="0"/>
        <v>0</v>
      </c>
    </row>
    <row r="14" spans="1:12" x14ac:dyDescent="0.45">
      <c r="A14" s="30" t="s">
        <v>96</v>
      </c>
      <c r="B14" s="31" t="s">
        <v>97</v>
      </c>
      <c r="C14" s="31" t="s">
        <v>28</v>
      </c>
      <c r="D14" s="26">
        <f>'DAV 1'!S14</f>
        <v>0</v>
      </c>
      <c r="E14" s="26">
        <f>'DAV 2'!M14</f>
        <v>0</v>
      </c>
      <c r="F14" s="29">
        <f t="shared" si="0"/>
        <v>0</v>
      </c>
      <c r="G14" t="s">
        <v>211</v>
      </c>
    </row>
    <row r="15" spans="1:12" x14ac:dyDescent="0.45">
      <c r="A15" s="30" t="s">
        <v>49</v>
      </c>
      <c r="B15" s="31" t="s">
        <v>98</v>
      </c>
      <c r="C15" s="31" t="s">
        <v>28</v>
      </c>
      <c r="D15" s="26">
        <f>'DAV 1'!S15</f>
        <v>64.375</v>
      </c>
      <c r="E15" s="26">
        <f>'DAV 2'!M15</f>
        <v>0</v>
      </c>
      <c r="F15" s="29">
        <f t="shared" si="0"/>
        <v>32.1875</v>
      </c>
      <c r="G15" t="s">
        <v>211</v>
      </c>
    </row>
    <row r="16" spans="1:12" x14ac:dyDescent="0.45">
      <c r="A16" s="30" t="s">
        <v>49</v>
      </c>
      <c r="B16" s="31" t="s">
        <v>99</v>
      </c>
      <c r="C16" s="31" t="s">
        <v>28</v>
      </c>
      <c r="D16" s="26">
        <f>'DAV 1'!S16</f>
        <v>0</v>
      </c>
      <c r="E16" s="26">
        <f>'DAV 2'!M16</f>
        <v>0</v>
      </c>
      <c r="F16" s="29">
        <f t="shared" si="0"/>
        <v>0</v>
      </c>
      <c r="G16" t="s">
        <v>211</v>
      </c>
    </row>
    <row r="17" spans="1:14" x14ac:dyDescent="0.45">
      <c r="A17" s="30" t="s">
        <v>100</v>
      </c>
      <c r="B17" s="31" t="s">
        <v>101</v>
      </c>
      <c r="C17" s="31" t="s">
        <v>28</v>
      </c>
      <c r="D17" s="26">
        <f>'DAV 1'!S17</f>
        <v>0</v>
      </c>
      <c r="E17" s="26">
        <f>'DAV 2'!M17</f>
        <v>0</v>
      </c>
      <c r="F17" s="29">
        <f t="shared" si="0"/>
        <v>0</v>
      </c>
    </row>
    <row r="18" spans="1:14" x14ac:dyDescent="0.45">
      <c r="A18" s="30" t="s">
        <v>49</v>
      </c>
      <c r="B18" s="31" t="s">
        <v>102</v>
      </c>
      <c r="C18" s="31" t="s">
        <v>103</v>
      </c>
      <c r="D18" s="26">
        <f>'DAV 1'!S18</f>
        <v>0</v>
      </c>
      <c r="E18" s="26">
        <f>'DAV 2'!M18</f>
        <v>0</v>
      </c>
      <c r="F18" s="29">
        <f t="shared" si="0"/>
        <v>0</v>
      </c>
      <c r="G18" t="s">
        <v>211</v>
      </c>
    </row>
    <row r="19" spans="1:14" x14ac:dyDescent="0.45">
      <c r="A19" s="30" t="s">
        <v>49</v>
      </c>
      <c r="B19" s="31" t="s">
        <v>104</v>
      </c>
      <c r="C19" s="31" t="s">
        <v>54</v>
      </c>
      <c r="D19" s="26">
        <f>'DAV 1'!S19</f>
        <v>62.6875</v>
      </c>
      <c r="E19" s="26">
        <f>'DAV 2'!M19</f>
        <v>64</v>
      </c>
      <c r="F19" s="29">
        <f t="shared" si="0"/>
        <v>63.34375</v>
      </c>
      <c r="G19" t="s">
        <v>211</v>
      </c>
    </row>
    <row r="20" spans="1:14" x14ac:dyDescent="0.45">
      <c r="A20" s="30" t="s">
        <v>49</v>
      </c>
      <c r="B20" s="31" t="s">
        <v>105</v>
      </c>
      <c r="C20" s="31" t="s">
        <v>54</v>
      </c>
      <c r="D20" s="26">
        <f>'DAV 1'!S20</f>
        <v>68.3125</v>
      </c>
      <c r="E20" s="26">
        <f>'DAV 2'!M20</f>
        <v>0</v>
      </c>
      <c r="F20" s="29">
        <f t="shared" si="0"/>
        <v>34.15625</v>
      </c>
      <c r="G20" t="s">
        <v>211</v>
      </c>
    </row>
    <row r="21" spans="1:14" x14ac:dyDescent="0.45">
      <c r="A21" s="30" t="s">
        <v>49</v>
      </c>
      <c r="B21" s="31" t="s">
        <v>106</v>
      </c>
      <c r="C21" s="31" t="s">
        <v>54</v>
      </c>
      <c r="D21" s="26">
        <f>'DAV 1'!S21</f>
        <v>69.8125</v>
      </c>
      <c r="E21" s="26">
        <f>'DAV 2'!M21</f>
        <v>0</v>
      </c>
      <c r="F21" s="29">
        <f t="shared" si="0"/>
        <v>34.90625</v>
      </c>
      <c r="G21" t="s">
        <v>211</v>
      </c>
    </row>
    <row r="22" spans="1:14" x14ac:dyDescent="0.45">
      <c r="A22" s="30" t="s">
        <v>44</v>
      </c>
      <c r="B22" s="31" t="s">
        <v>107</v>
      </c>
      <c r="C22" s="31" t="s">
        <v>108</v>
      </c>
      <c r="D22" s="26">
        <f>'DAV 1'!S22</f>
        <v>50.125</v>
      </c>
      <c r="E22" s="26">
        <f>'DAV 2'!M22</f>
        <v>75</v>
      </c>
      <c r="F22" s="29">
        <f t="shared" si="0"/>
        <v>62.5625</v>
      </c>
    </row>
    <row r="23" spans="1:14" x14ac:dyDescent="0.45">
      <c r="A23" s="30" t="s">
        <v>44</v>
      </c>
      <c r="B23" s="31" t="s">
        <v>98</v>
      </c>
      <c r="C23" s="31" t="s">
        <v>109</v>
      </c>
      <c r="D23" s="26">
        <f>'DAV 1'!S23</f>
        <v>58.375</v>
      </c>
      <c r="E23" s="26">
        <f>'DAV 2'!M23</f>
        <v>72</v>
      </c>
      <c r="F23" s="29">
        <f t="shared" si="0"/>
        <v>65.1875</v>
      </c>
    </row>
    <row r="24" spans="1:14" x14ac:dyDescent="0.45">
      <c r="A24" s="30" t="s">
        <v>100</v>
      </c>
      <c r="B24" s="31" t="s">
        <v>110</v>
      </c>
      <c r="C24" s="31" t="s">
        <v>111</v>
      </c>
      <c r="D24" s="26">
        <f>'DAV 1'!S24</f>
        <v>55</v>
      </c>
      <c r="E24" s="26">
        <f>'DAV 2'!M24</f>
        <v>48.5</v>
      </c>
      <c r="F24" s="29">
        <f t="shared" si="0"/>
        <v>51.75</v>
      </c>
    </row>
    <row r="25" spans="1:14" x14ac:dyDescent="0.45">
      <c r="A25" s="30" t="s">
        <v>44</v>
      </c>
      <c r="B25" s="31" t="s">
        <v>112</v>
      </c>
      <c r="C25" s="31" t="s">
        <v>113</v>
      </c>
      <c r="D25" s="26">
        <f>'DAV 1'!S25</f>
        <v>0</v>
      </c>
      <c r="E25" s="26">
        <f>'DAV 2'!M25</f>
        <v>0</v>
      </c>
      <c r="F25" s="29">
        <f t="shared" si="0"/>
        <v>0</v>
      </c>
    </row>
    <row r="26" spans="1:14" x14ac:dyDescent="0.45">
      <c r="A26" s="30" t="s">
        <v>50</v>
      </c>
      <c r="B26" s="31" t="s">
        <v>114</v>
      </c>
      <c r="C26" s="31" t="s">
        <v>115</v>
      </c>
      <c r="D26" s="26">
        <f>'DAV 1'!S26</f>
        <v>54.25</v>
      </c>
      <c r="E26" s="26">
        <f>'DAV 2'!M26</f>
        <v>60</v>
      </c>
      <c r="F26" s="29">
        <f t="shared" si="0"/>
        <v>57.125</v>
      </c>
    </row>
    <row r="27" spans="1:14" x14ac:dyDescent="0.45">
      <c r="A27" s="30" t="s">
        <v>96</v>
      </c>
      <c r="B27" s="31" t="s">
        <v>116</v>
      </c>
      <c r="C27" s="31" t="s">
        <v>117</v>
      </c>
      <c r="D27" s="26">
        <f>'DAV 1'!S27</f>
        <v>69.8125</v>
      </c>
      <c r="E27" s="26">
        <f>'DAV 2'!M27</f>
        <v>76</v>
      </c>
      <c r="F27" s="29">
        <f t="shared" si="0"/>
        <v>72.90625</v>
      </c>
      <c r="G27" t="s">
        <v>211</v>
      </c>
    </row>
    <row r="28" spans="1:14" x14ac:dyDescent="0.45">
      <c r="A28" s="30" t="s">
        <v>44</v>
      </c>
      <c r="B28" s="31" t="s">
        <v>118</v>
      </c>
      <c r="C28" s="31" t="s">
        <v>119</v>
      </c>
      <c r="D28" s="26">
        <f>'DAV 1'!S28</f>
        <v>58.375</v>
      </c>
      <c r="E28" s="26">
        <f>'DAV 2'!M28</f>
        <v>50</v>
      </c>
      <c r="F28" s="29">
        <f t="shared" si="0"/>
        <v>54.1875</v>
      </c>
    </row>
    <row r="29" spans="1:14" x14ac:dyDescent="0.45">
      <c r="A29" s="30" t="s">
        <v>46</v>
      </c>
      <c r="B29" s="31" t="s">
        <v>120</v>
      </c>
      <c r="C29" s="31" t="s">
        <v>121</v>
      </c>
      <c r="D29" s="26">
        <f>'DAV 1'!S29</f>
        <v>65.5</v>
      </c>
      <c r="E29" s="26">
        <f>'DAV 2'!M29</f>
        <v>52</v>
      </c>
      <c r="F29" s="29">
        <f t="shared" si="0"/>
        <v>58.75</v>
      </c>
    </row>
    <row r="30" spans="1:14" x14ac:dyDescent="0.45">
      <c r="A30" s="30" t="s">
        <v>49</v>
      </c>
      <c r="B30" s="31" t="s">
        <v>122</v>
      </c>
      <c r="C30" s="31" t="s">
        <v>55</v>
      </c>
      <c r="D30" s="26">
        <f>'DAV 1'!S30</f>
        <v>63.25</v>
      </c>
      <c r="E30" s="26">
        <f>'DAV 2'!M30</f>
        <v>0</v>
      </c>
      <c r="F30" s="29">
        <f t="shared" si="0"/>
        <v>31.625</v>
      </c>
      <c r="G30" t="s">
        <v>211</v>
      </c>
    </row>
    <row r="31" spans="1:14" x14ac:dyDescent="0.45">
      <c r="A31" s="30" t="s">
        <v>46</v>
      </c>
      <c r="B31" s="31" t="s">
        <v>123</v>
      </c>
      <c r="C31" s="31" t="s">
        <v>57</v>
      </c>
      <c r="D31" s="26">
        <f>'DAV 1'!S31</f>
        <v>55.375</v>
      </c>
      <c r="E31" s="26">
        <f>'DAV 2'!M31</f>
        <v>37</v>
      </c>
      <c r="F31" s="29">
        <f t="shared" si="0"/>
        <v>46.1875</v>
      </c>
      <c r="K31" s="32"/>
      <c r="L31" s="32"/>
      <c r="M31" s="32"/>
      <c r="N31" s="32"/>
    </row>
    <row r="32" spans="1:14" x14ac:dyDescent="0.45">
      <c r="A32" s="30" t="s">
        <v>44</v>
      </c>
      <c r="B32" s="31" t="s">
        <v>124</v>
      </c>
      <c r="C32" s="31" t="s">
        <v>57</v>
      </c>
      <c r="D32" s="26">
        <f>'DAV 1'!S32</f>
        <v>65.875</v>
      </c>
      <c r="E32" s="26">
        <f>'DAV 2'!M32</f>
        <v>0</v>
      </c>
      <c r="F32" s="29">
        <f t="shared" si="0"/>
        <v>32.9375</v>
      </c>
      <c r="K32" s="32"/>
      <c r="L32" s="33"/>
      <c r="M32" s="33"/>
      <c r="N32" s="33"/>
    </row>
    <row r="33" spans="1:14" x14ac:dyDescent="0.45">
      <c r="A33" s="30" t="s">
        <v>43</v>
      </c>
      <c r="B33" s="31" t="s">
        <v>125</v>
      </c>
      <c r="C33" s="31" t="s">
        <v>57</v>
      </c>
      <c r="D33" s="26">
        <f>'DAV 1'!S33</f>
        <v>56.274999999999999</v>
      </c>
      <c r="E33" s="26">
        <f>'DAV 2'!M33</f>
        <v>68</v>
      </c>
      <c r="F33" s="29">
        <f t="shared" si="0"/>
        <v>62.137500000000003</v>
      </c>
      <c r="K33" s="32"/>
      <c r="L33" s="32"/>
      <c r="M33" s="32"/>
      <c r="N33" s="32"/>
    </row>
    <row r="34" spans="1:14" x14ac:dyDescent="0.45">
      <c r="A34" s="30" t="s">
        <v>44</v>
      </c>
      <c r="B34" s="31" t="s">
        <v>126</v>
      </c>
      <c r="C34" s="31" t="s">
        <v>127</v>
      </c>
      <c r="D34" s="26">
        <f>'DAV 1'!S34</f>
        <v>56.499999999999993</v>
      </c>
      <c r="E34" s="26">
        <f>'DAV 2'!M34</f>
        <v>57</v>
      </c>
      <c r="F34" s="29">
        <f t="shared" si="0"/>
        <v>56.75</v>
      </c>
    </row>
    <row r="35" spans="1:14" x14ac:dyDescent="0.45">
      <c r="A35" s="30" t="s">
        <v>49</v>
      </c>
      <c r="B35" s="31" t="s">
        <v>128</v>
      </c>
      <c r="C35" s="31" t="s">
        <v>129</v>
      </c>
      <c r="D35" s="26">
        <f>'DAV 1'!S35</f>
        <v>66.25</v>
      </c>
      <c r="E35" s="26">
        <f>'DAV 2'!M35</f>
        <v>0</v>
      </c>
      <c r="F35" s="29">
        <f t="shared" si="0"/>
        <v>33.125</v>
      </c>
      <c r="G35" t="s">
        <v>211</v>
      </c>
    </row>
    <row r="36" spans="1:14" x14ac:dyDescent="0.45">
      <c r="A36" s="30" t="s">
        <v>49</v>
      </c>
      <c r="B36" s="31" t="s">
        <v>58</v>
      </c>
      <c r="C36" s="31" t="s">
        <v>59</v>
      </c>
      <c r="D36" s="26">
        <f>'DAV 1'!S36</f>
        <v>89.875</v>
      </c>
      <c r="E36" s="26">
        <f>'DAV 2'!M36</f>
        <v>0</v>
      </c>
      <c r="F36" s="29">
        <f t="shared" si="0"/>
        <v>44.9375</v>
      </c>
      <c r="G36" t="s">
        <v>211</v>
      </c>
    </row>
    <row r="37" spans="1:14" x14ac:dyDescent="0.45">
      <c r="A37" s="30" t="s">
        <v>49</v>
      </c>
      <c r="B37" s="31" t="s">
        <v>130</v>
      </c>
      <c r="C37" s="31" t="s">
        <v>29</v>
      </c>
      <c r="D37" s="26">
        <f>'DAV 1'!S37</f>
        <v>70</v>
      </c>
      <c r="E37" s="26">
        <f>'DAV 2'!M37</f>
        <v>0</v>
      </c>
      <c r="F37" s="29">
        <f t="shared" si="0"/>
        <v>35</v>
      </c>
      <c r="G37" t="s">
        <v>211</v>
      </c>
    </row>
    <row r="38" spans="1:14" x14ac:dyDescent="0.45">
      <c r="A38" s="30" t="s">
        <v>61</v>
      </c>
      <c r="B38" s="31" t="s">
        <v>62</v>
      </c>
      <c r="C38" s="31" t="s">
        <v>63</v>
      </c>
      <c r="D38" s="26">
        <f>'DAV 1'!S38</f>
        <v>20.375</v>
      </c>
      <c r="E38" s="26">
        <f>'DAV 2'!M38</f>
        <v>0</v>
      </c>
      <c r="F38" s="29">
        <f t="shared" si="0"/>
        <v>10.1875</v>
      </c>
    </row>
    <row r="39" spans="1:14" x14ac:dyDescent="0.45">
      <c r="A39" s="30" t="s">
        <v>50</v>
      </c>
      <c r="B39" s="31" t="s">
        <v>131</v>
      </c>
      <c r="C39" s="31" t="s">
        <v>132</v>
      </c>
      <c r="D39" s="26">
        <f>'DAV 1'!S39</f>
        <v>62.499999999999993</v>
      </c>
      <c r="E39" s="26">
        <f>'DAV 2'!M39</f>
        <v>80</v>
      </c>
      <c r="F39" s="29">
        <f t="shared" si="0"/>
        <v>71.25</v>
      </c>
    </row>
    <row r="40" spans="1:14" x14ac:dyDescent="0.45">
      <c r="A40" s="30" t="s">
        <v>53</v>
      </c>
      <c r="B40" s="31" t="s">
        <v>133</v>
      </c>
      <c r="C40" s="31" t="s">
        <v>134</v>
      </c>
      <c r="D40" s="26">
        <f>'DAV 1'!S40</f>
        <v>55.375</v>
      </c>
      <c r="E40" s="26">
        <f>'DAV 2'!M40</f>
        <v>59</v>
      </c>
      <c r="F40" s="29">
        <f t="shared" si="0"/>
        <v>57.1875</v>
      </c>
    </row>
    <row r="41" spans="1:14" x14ac:dyDescent="0.45">
      <c r="A41" s="30" t="s">
        <v>96</v>
      </c>
      <c r="B41" s="31" t="s">
        <v>135</v>
      </c>
      <c r="C41" s="31" t="s">
        <v>136</v>
      </c>
      <c r="D41" s="26">
        <f>'DAV 1'!S41</f>
        <v>61.75</v>
      </c>
      <c r="E41" s="26">
        <f>'DAV 2'!M41</f>
        <v>61.000000000000007</v>
      </c>
      <c r="F41" s="29">
        <f t="shared" si="0"/>
        <v>61.375</v>
      </c>
    </row>
    <row r="42" spans="1:14" x14ac:dyDescent="0.45">
      <c r="A42" s="30" t="s">
        <v>61</v>
      </c>
      <c r="B42" s="31" t="s">
        <v>71</v>
      </c>
      <c r="C42" s="31" t="s">
        <v>72</v>
      </c>
      <c r="D42" s="26">
        <f>'DAV 1'!S42</f>
        <v>0</v>
      </c>
      <c r="E42" s="26">
        <f>'DAV 2'!M42</f>
        <v>0</v>
      </c>
      <c r="F42" s="29">
        <f t="shared" si="0"/>
        <v>0</v>
      </c>
    </row>
    <row r="43" spans="1:14" x14ac:dyDescent="0.45">
      <c r="A43" s="30" t="s">
        <v>46</v>
      </c>
      <c r="B43" s="31" t="s">
        <v>137</v>
      </c>
      <c r="C43" s="31" t="s">
        <v>138</v>
      </c>
      <c r="D43" s="26">
        <f>'DAV 1'!S43</f>
        <v>0</v>
      </c>
      <c r="E43" s="26">
        <f>'DAV 2'!M43</f>
        <v>0</v>
      </c>
      <c r="F43" s="29">
        <f t="shared" si="0"/>
        <v>0</v>
      </c>
    </row>
    <row r="44" spans="1:14" x14ac:dyDescent="0.45">
      <c r="A44" s="30" t="s">
        <v>49</v>
      </c>
      <c r="B44" s="31" t="s">
        <v>139</v>
      </c>
      <c r="C44" s="31" t="s">
        <v>140</v>
      </c>
      <c r="D44" s="26">
        <f>'DAV 1'!S44</f>
        <v>0</v>
      </c>
      <c r="E44" s="26">
        <f>'DAV 2'!M44</f>
        <v>0</v>
      </c>
      <c r="F44" s="29">
        <f t="shared" si="0"/>
        <v>0</v>
      </c>
      <c r="G44" t="s">
        <v>211</v>
      </c>
    </row>
    <row r="45" spans="1:14" x14ac:dyDescent="0.45">
      <c r="A45" s="30" t="s">
        <v>44</v>
      </c>
      <c r="B45" s="31" t="s">
        <v>141</v>
      </c>
      <c r="C45" s="31" t="s">
        <v>142</v>
      </c>
      <c r="D45" s="26">
        <f>'DAV 1'!S45</f>
        <v>62.875</v>
      </c>
      <c r="E45" s="26">
        <f>'DAV 2'!M45</f>
        <v>68</v>
      </c>
      <c r="F45" s="29">
        <f t="shared" si="0"/>
        <v>65.4375</v>
      </c>
    </row>
    <row r="46" spans="1:14" x14ac:dyDescent="0.45">
      <c r="A46" s="30" t="s">
        <v>96</v>
      </c>
      <c r="B46" s="31" t="s">
        <v>143</v>
      </c>
      <c r="C46" s="31" t="s">
        <v>144</v>
      </c>
      <c r="D46" s="26">
        <f>'DAV 1'!S46</f>
        <v>65.125</v>
      </c>
      <c r="E46" s="26">
        <f>'DAV 2'!M46</f>
        <v>0</v>
      </c>
      <c r="F46" s="29">
        <f t="shared" si="0"/>
        <v>32.5625</v>
      </c>
      <c r="G46" t="s">
        <v>211</v>
      </c>
    </row>
    <row r="47" spans="1:14" x14ac:dyDescent="0.45">
      <c r="A47" s="30" t="s">
        <v>49</v>
      </c>
      <c r="B47" s="31" t="s">
        <v>145</v>
      </c>
      <c r="C47" s="31" t="s">
        <v>146</v>
      </c>
      <c r="D47" s="26">
        <f>'DAV 1'!S47</f>
        <v>60.4375</v>
      </c>
      <c r="E47" s="26">
        <f>'DAV 2'!M47</f>
        <v>0</v>
      </c>
      <c r="F47" s="29">
        <f t="shared" si="0"/>
        <v>30.21875</v>
      </c>
      <c r="G47" t="s">
        <v>211</v>
      </c>
    </row>
    <row r="48" spans="1:14" x14ac:dyDescent="0.45">
      <c r="A48" s="30" t="s">
        <v>50</v>
      </c>
      <c r="B48" s="31" t="s">
        <v>147</v>
      </c>
      <c r="C48" s="31" t="s">
        <v>148</v>
      </c>
      <c r="D48" s="26">
        <f>'DAV 1'!S48</f>
        <v>42</v>
      </c>
      <c r="E48" s="26">
        <f>'DAV 2'!M48</f>
        <v>45</v>
      </c>
      <c r="F48" s="29">
        <f t="shared" si="0"/>
        <v>43.5</v>
      </c>
    </row>
    <row r="49" spans="1:13" x14ac:dyDescent="0.45">
      <c r="A49" s="30" t="s">
        <v>49</v>
      </c>
      <c r="B49" s="31" t="s">
        <v>149</v>
      </c>
      <c r="C49" s="31" t="s">
        <v>150</v>
      </c>
      <c r="D49" s="26">
        <f>'DAV 1'!S49</f>
        <v>57.625</v>
      </c>
      <c r="E49" s="26">
        <f>'DAV 2'!M49</f>
        <v>0</v>
      </c>
      <c r="F49" s="29">
        <f t="shared" si="0"/>
        <v>28.8125</v>
      </c>
      <c r="G49" t="s">
        <v>211</v>
      </c>
    </row>
    <row r="50" spans="1:13" x14ac:dyDescent="0.45">
      <c r="A50" s="30" t="s">
        <v>44</v>
      </c>
      <c r="B50" s="31" t="s">
        <v>151</v>
      </c>
      <c r="C50" s="31" t="s">
        <v>152</v>
      </c>
      <c r="D50" s="26">
        <f>'DAV 1'!S50</f>
        <v>76</v>
      </c>
      <c r="E50" s="26">
        <f>'DAV 2'!M50</f>
        <v>65</v>
      </c>
      <c r="F50" s="29">
        <f t="shared" ref="F50:F78" si="1">(D50+E50)/2</f>
        <v>70.5</v>
      </c>
    </row>
    <row r="51" spans="1:13" x14ac:dyDescent="0.45">
      <c r="A51" s="30" t="s">
        <v>96</v>
      </c>
      <c r="B51" s="31" t="s">
        <v>153</v>
      </c>
      <c r="C51" s="31" t="s">
        <v>154</v>
      </c>
      <c r="D51" s="26">
        <f>'DAV 1'!S51</f>
        <v>77.5</v>
      </c>
      <c r="E51" s="26">
        <f>'DAV 2'!M51</f>
        <v>78</v>
      </c>
      <c r="F51" s="29">
        <f t="shared" si="1"/>
        <v>77.75</v>
      </c>
      <c r="G51" t="s">
        <v>211</v>
      </c>
    </row>
    <row r="52" spans="1:13" x14ac:dyDescent="0.45">
      <c r="A52" s="30" t="s">
        <v>64</v>
      </c>
      <c r="B52" s="31" t="s">
        <v>65</v>
      </c>
      <c r="C52" s="31" t="s">
        <v>66</v>
      </c>
      <c r="D52" s="26">
        <f>'DAV 1'!S52</f>
        <v>0</v>
      </c>
      <c r="E52" s="26">
        <f>'DAV 2'!M52</f>
        <v>0</v>
      </c>
      <c r="F52" s="29">
        <f t="shared" si="1"/>
        <v>0</v>
      </c>
    </row>
    <row r="53" spans="1:13" x14ac:dyDescent="0.45">
      <c r="A53" s="30" t="s">
        <v>96</v>
      </c>
      <c r="B53" s="31" t="s">
        <v>155</v>
      </c>
      <c r="C53" s="31" t="s">
        <v>156</v>
      </c>
      <c r="D53" s="26">
        <f>'DAV 1'!S53</f>
        <v>65.424999999999997</v>
      </c>
      <c r="E53" s="26">
        <f>'DAV 2'!M53</f>
        <v>0</v>
      </c>
      <c r="F53" s="29">
        <f t="shared" si="1"/>
        <v>32.712499999999999</v>
      </c>
      <c r="G53" t="s">
        <v>211</v>
      </c>
    </row>
    <row r="54" spans="1:13" x14ac:dyDescent="0.45">
      <c r="A54" s="30" t="s">
        <v>49</v>
      </c>
      <c r="B54" s="31" t="s">
        <v>157</v>
      </c>
      <c r="C54" s="31" t="s">
        <v>158</v>
      </c>
      <c r="D54" s="26">
        <f>'DAV 1'!S54</f>
        <v>58</v>
      </c>
      <c r="E54" s="26">
        <f>'DAV 2'!M54</f>
        <v>65</v>
      </c>
      <c r="F54" s="29">
        <f t="shared" si="1"/>
        <v>61.5</v>
      </c>
      <c r="G54" t="s">
        <v>211</v>
      </c>
    </row>
    <row r="55" spans="1:13" x14ac:dyDescent="0.45">
      <c r="A55" s="30" t="s">
        <v>46</v>
      </c>
      <c r="B55" s="31" t="s">
        <v>70</v>
      </c>
      <c r="C55" s="31" t="s">
        <v>158</v>
      </c>
      <c r="D55" s="26">
        <f>'DAV 1'!S55</f>
        <v>54.25</v>
      </c>
      <c r="E55" s="26">
        <f>'DAV 2'!M55</f>
        <v>45.500000000000007</v>
      </c>
      <c r="F55" s="29">
        <f t="shared" si="1"/>
        <v>49.875</v>
      </c>
    </row>
    <row r="56" spans="1:13" x14ac:dyDescent="0.45">
      <c r="A56" s="30" t="s">
        <v>44</v>
      </c>
      <c r="B56" s="31" t="s">
        <v>159</v>
      </c>
      <c r="C56" s="31" t="s">
        <v>160</v>
      </c>
      <c r="D56" s="26">
        <f>'DAV 1'!S56</f>
        <v>47.125000000000007</v>
      </c>
      <c r="E56" s="26">
        <f>'DAV 2'!M56</f>
        <v>0</v>
      </c>
      <c r="F56" s="29">
        <f t="shared" si="1"/>
        <v>23.562500000000004</v>
      </c>
    </row>
    <row r="57" spans="1:13" x14ac:dyDescent="0.45">
      <c r="A57" s="30" t="s">
        <v>44</v>
      </c>
      <c r="B57" s="31" t="s">
        <v>161</v>
      </c>
      <c r="C57" s="31" t="s">
        <v>160</v>
      </c>
      <c r="D57" s="26">
        <f>'DAV 1'!S57</f>
        <v>0</v>
      </c>
      <c r="E57" s="26">
        <f>'DAV 2'!M57</f>
        <v>0</v>
      </c>
      <c r="F57" s="29">
        <f t="shared" si="1"/>
        <v>0</v>
      </c>
    </row>
    <row r="58" spans="1:13" x14ac:dyDescent="0.45">
      <c r="A58" s="30" t="s">
        <v>44</v>
      </c>
      <c r="B58" s="31" t="s">
        <v>162</v>
      </c>
      <c r="C58" s="31" t="s">
        <v>163</v>
      </c>
      <c r="D58" s="26">
        <f>'DAV 1'!S58</f>
        <v>58</v>
      </c>
      <c r="E58" s="26">
        <f>'DAV 2'!M58</f>
        <v>70</v>
      </c>
      <c r="F58" s="29">
        <f t="shared" si="1"/>
        <v>64</v>
      </c>
    </row>
    <row r="59" spans="1:13" x14ac:dyDescent="0.45">
      <c r="A59" s="30" t="s">
        <v>56</v>
      </c>
      <c r="B59" s="31" t="s">
        <v>164</v>
      </c>
      <c r="C59" s="31" t="s">
        <v>165</v>
      </c>
      <c r="D59" s="26">
        <f>'DAV 1'!S59</f>
        <v>44.875</v>
      </c>
      <c r="E59" s="26">
        <f>'DAV 2'!M59</f>
        <v>43</v>
      </c>
      <c r="F59" s="29">
        <f t="shared" si="1"/>
        <v>43.9375</v>
      </c>
    </row>
    <row r="60" spans="1:13" x14ac:dyDescent="0.45">
      <c r="A60" s="30" t="s">
        <v>49</v>
      </c>
      <c r="B60" s="31" t="s">
        <v>166</v>
      </c>
      <c r="C60" s="31" t="s">
        <v>167</v>
      </c>
      <c r="D60" s="26">
        <f>'DAV 1'!S60</f>
        <v>50.5</v>
      </c>
      <c r="E60" s="26">
        <f>'DAV 2'!M60</f>
        <v>0</v>
      </c>
      <c r="F60" s="29">
        <f t="shared" si="1"/>
        <v>25.25</v>
      </c>
      <c r="G60" t="s">
        <v>211</v>
      </c>
      <c r="K60" s="8"/>
      <c r="L60" s="8"/>
      <c r="M60" s="8"/>
    </row>
    <row r="61" spans="1:13" x14ac:dyDescent="0.45">
      <c r="A61" s="40" t="s">
        <v>67</v>
      </c>
      <c r="B61" s="41" t="s">
        <v>68</v>
      </c>
      <c r="C61" s="41" t="s">
        <v>69</v>
      </c>
      <c r="D61" s="26">
        <f>'DAV 1'!S61</f>
        <v>27.5</v>
      </c>
      <c r="E61" s="26">
        <f>'DAV 2'!M61</f>
        <v>0</v>
      </c>
      <c r="F61" s="29">
        <f t="shared" si="1"/>
        <v>13.75</v>
      </c>
      <c r="K61" s="26"/>
      <c r="L61" s="26"/>
      <c r="M61" s="43"/>
    </row>
    <row r="62" spans="1:13" x14ac:dyDescent="0.45">
      <c r="A62" s="30" t="s">
        <v>44</v>
      </c>
      <c r="B62" s="31" t="s">
        <v>168</v>
      </c>
      <c r="C62" s="31" t="s">
        <v>169</v>
      </c>
      <c r="D62" s="26">
        <f>'DAV 1'!S62</f>
        <v>54.625</v>
      </c>
      <c r="E62" s="26">
        <f>'DAV 2'!M62</f>
        <v>6.0000000000000009</v>
      </c>
      <c r="F62" s="29">
        <f t="shared" si="1"/>
        <v>30.3125</v>
      </c>
      <c r="K62" s="26"/>
      <c r="L62" s="26"/>
      <c r="M62" s="43"/>
    </row>
    <row r="63" spans="1:13" x14ac:dyDescent="0.45">
      <c r="A63" s="30" t="s">
        <v>56</v>
      </c>
      <c r="B63" s="31" t="s">
        <v>170</v>
      </c>
      <c r="C63" s="31" t="s">
        <v>171</v>
      </c>
      <c r="D63" s="26">
        <f>'DAV 1'!S63</f>
        <v>47.5</v>
      </c>
      <c r="E63" s="26">
        <f>'DAV 2'!M63</f>
        <v>22</v>
      </c>
      <c r="F63" s="29">
        <f t="shared" si="1"/>
        <v>34.75</v>
      </c>
      <c r="K63" s="26"/>
      <c r="L63" s="26"/>
      <c r="M63" s="43"/>
    </row>
    <row r="64" spans="1:13" x14ac:dyDescent="0.45">
      <c r="A64" s="30" t="s">
        <v>172</v>
      </c>
      <c r="B64" s="31" t="s">
        <v>173</v>
      </c>
      <c r="C64" s="31" t="s">
        <v>174</v>
      </c>
      <c r="D64" s="26">
        <f>'DAV 1'!S64</f>
        <v>34</v>
      </c>
      <c r="E64" s="26">
        <f>'DAV 2'!M64</f>
        <v>64</v>
      </c>
      <c r="F64" s="29">
        <f t="shared" si="1"/>
        <v>49</v>
      </c>
    </row>
    <row r="65" spans="1:7" x14ac:dyDescent="0.45">
      <c r="A65" s="30" t="s">
        <v>61</v>
      </c>
      <c r="B65" s="31" t="s">
        <v>175</v>
      </c>
      <c r="C65" s="31" t="s">
        <v>176</v>
      </c>
      <c r="D65" s="26">
        <f>'DAV 1'!S65</f>
        <v>59.5</v>
      </c>
      <c r="E65" s="26">
        <f>'DAV 2'!M65</f>
        <v>65</v>
      </c>
      <c r="F65" s="29">
        <f t="shared" si="1"/>
        <v>62.25</v>
      </c>
    </row>
    <row r="66" spans="1:7" x14ac:dyDescent="0.45">
      <c r="A66" s="30" t="s">
        <v>44</v>
      </c>
      <c r="B66" s="31" t="s">
        <v>177</v>
      </c>
      <c r="C66" s="31" t="s">
        <v>178</v>
      </c>
      <c r="D66" s="26">
        <f>'DAV 1'!S66</f>
        <v>60.25</v>
      </c>
      <c r="E66" s="26">
        <f>'DAV 2'!M66</f>
        <v>0</v>
      </c>
      <c r="F66" s="29">
        <f t="shared" si="1"/>
        <v>30.125</v>
      </c>
    </row>
    <row r="67" spans="1:7" x14ac:dyDescent="0.45">
      <c r="A67" s="30" t="s">
        <v>46</v>
      </c>
      <c r="B67" s="31" t="s">
        <v>179</v>
      </c>
      <c r="C67" s="31" t="s">
        <v>180</v>
      </c>
      <c r="D67" s="26">
        <f>'DAV 1'!S67</f>
        <v>57.25</v>
      </c>
      <c r="E67" s="26">
        <f>'DAV 2'!M67</f>
        <v>52</v>
      </c>
      <c r="F67" s="29">
        <f t="shared" si="1"/>
        <v>54.625</v>
      </c>
    </row>
    <row r="68" spans="1:7" x14ac:dyDescent="0.45">
      <c r="A68" s="30" t="s">
        <v>44</v>
      </c>
      <c r="B68" s="31" t="s">
        <v>181</v>
      </c>
      <c r="C68" s="31" t="s">
        <v>182</v>
      </c>
      <c r="D68" s="26">
        <f>'DAV 1'!S68</f>
        <v>57.625</v>
      </c>
      <c r="E68" s="26">
        <f>'DAV 2'!M68</f>
        <v>62</v>
      </c>
      <c r="F68" s="29">
        <f t="shared" si="1"/>
        <v>59.8125</v>
      </c>
    </row>
    <row r="69" spans="1:7" x14ac:dyDescent="0.45">
      <c r="A69" s="30" t="s">
        <v>50</v>
      </c>
      <c r="B69" s="31" t="s">
        <v>183</v>
      </c>
      <c r="C69" s="31" t="s">
        <v>184</v>
      </c>
      <c r="D69" s="26">
        <f>'DAV 1'!S69</f>
        <v>60.625</v>
      </c>
      <c r="E69" s="26">
        <f>'DAV 2'!M69</f>
        <v>48.999999999999993</v>
      </c>
      <c r="F69" s="29">
        <f t="shared" si="1"/>
        <v>54.8125</v>
      </c>
      <c r="G69" t="s">
        <v>212</v>
      </c>
    </row>
    <row r="70" spans="1:7" x14ac:dyDescent="0.45">
      <c r="A70" s="30" t="s">
        <v>172</v>
      </c>
      <c r="B70" s="31" t="s">
        <v>185</v>
      </c>
      <c r="C70" s="31" t="s">
        <v>186</v>
      </c>
      <c r="D70" s="26">
        <f>'DAV 1'!S70</f>
        <v>76</v>
      </c>
      <c r="E70" s="26">
        <f>'DAV 2'!M70</f>
        <v>87.5</v>
      </c>
      <c r="F70" s="29">
        <f t="shared" si="1"/>
        <v>81.75</v>
      </c>
    </row>
    <row r="71" spans="1:7" x14ac:dyDescent="0.45">
      <c r="A71" s="30" t="s">
        <v>46</v>
      </c>
      <c r="B71" s="31" t="s">
        <v>187</v>
      </c>
      <c r="C71" s="31" t="s">
        <v>188</v>
      </c>
      <c r="D71" s="26">
        <f>'DAV 1'!S71</f>
        <v>51.625</v>
      </c>
      <c r="E71" s="26">
        <f>'DAV 2'!M71</f>
        <v>43.000000000000007</v>
      </c>
      <c r="F71" s="29">
        <f t="shared" si="1"/>
        <v>47.3125</v>
      </c>
    </row>
    <row r="72" spans="1:7" x14ac:dyDescent="0.45">
      <c r="A72" s="30" t="s">
        <v>46</v>
      </c>
      <c r="B72" s="31" t="s">
        <v>189</v>
      </c>
      <c r="C72" s="31" t="s">
        <v>190</v>
      </c>
      <c r="D72" s="26">
        <f>'DAV 1'!S72</f>
        <v>0</v>
      </c>
      <c r="E72" s="26">
        <f>'DAV 2'!M72</f>
        <v>0</v>
      </c>
      <c r="F72" s="29">
        <f t="shared" si="1"/>
        <v>0</v>
      </c>
    </row>
    <row r="73" spans="1:7" x14ac:dyDescent="0.45">
      <c r="A73" s="30" t="s">
        <v>44</v>
      </c>
      <c r="B73" s="31" t="s">
        <v>191</v>
      </c>
      <c r="C73" s="31" t="s">
        <v>192</v>
      </c>
      <c r="D73" s="26">
        <f>'DAV 1'!S73</f>
        <v>50.125</v>
      </c>
      <c r="E73" s="26">
        <f>'DAV 2'!M73</f>
        <v>54</v>
      </c>
      <c r="F73" s="29">
        <f t="shared" si="1"/>
        <v>52.0625</v>
      </c>
    </row>
    <row r="74" spans="1:7" x14ac:dyDescent="0.45">
      <c r="A74" s="30" t="s">
        <v>49</v>
      </c>
      <c r="B74" s="31" t="s">
        <v>60</v>
      </c>
      <c r="C74" s="31" t="s">
        <v>193</v>
      </c>
      <c r="D74" s="26">
        <f>'DAV 1'!S74</f>
        <v>65.875</v>
      </c>
      <c r="E74" s="26">
        <f>'DAV 2'!M74</f>
        <v>0</v>
      </c>
      <c r="F74" s="29">
        <f t="shared" si="1"/>
        <v>32.9375</v>
      </c>
      <c r="G74" t="s">
        <v>211</v>
      </c>
    </row>
    <row r="75" spans="1:7" x14ac:dyDescent="0.45">
      <c r="A75" s="30" t="s">
        <v>49</v>
      </c>
      <c r="B75" s="31" t="s">
        <v>194</v>
      </c>
      <c r="C75" s="31" t="s">
        <v>195</v>
      </c>
      <c r="D75" s="26">
        <f>'DAV 1'!S75</f>
        <v>65.875</v>
      </c>
      <c r="E75" s="26">
        <f>'DAV 2'!M75</f>
        <v>0</v>
      </c>
      <c r="F75" s="29">
        <f t="shared" si="1"/>
        <v>32.9375</v>
      </c>
      <c r="G75" t="s">
        <v>211</v>
      </c>
    </row>
    <row r="76" spans="1:7" x14ac:dyDescent="0.45">
      <c r="A76" s="30" t="s">
        <v>46</v>
      </c>
      <c r="B76" s="31" t="s">
        <v>196</v>
      </c>
      <c r="C76" s="31" t="s">
        <v>197</v>
      </c>
      <c r="D76" s="26">
        <f>'DAV 1'!S76</f>
        <v>52</v>
      </c>
      <c r="E76" s="26">
        <f>'DAV 2'!M76</f>
        <v>31</v>
      </c>
      <c r="F76" s="29">
        <f t="shared" si="1"/>
        <v>41.5</v>
      </c>
    </row>
    <row r="77" spans="1:7" x14ac:dyDescent="0.45">
      <c r="A77" s="30" t="s">
        <v>46</v>
      </c>
      <c r="B77" s="31" t="s">
        <v>198</v>
      </c>
      <c r="C77" s="31" t="s">
        <v>199</v>
      </c>
      <c r="D77" s="26">
        <f>'DAV 1'!S77</f>
        <v>0</v>
      </c>
      <c r="E77" s="26">
        <f>'DAV 2'!M77</f>
        <v>0</v>
      </c>
      <c r="F77" s="29">
        <f t="shared" si="1"/>
        <v>0</v>
      </c>
    </row>
    <row r="78" spans="1:7" x14ac:dyDescent="0.45">
      <c r="A78" s="30" t="s">
        <v>44</v>
      </c>
      <c r="B78" s="31" t="s">
        <v>200</v>
      </c>
      <c r="C78" s="31" t="s">
        <v>201</v>
      </c>
      <c r="D78" s="26">
        <f>'DAV 1'!S78</f>
        <v>23.000000000000004</v>
      </c>
      <c r="E78" s="26">
        <f>'DAV 2'!M78</f>
        <v>0</v>
      </c>
      <c r="F78" s="29">
        <f t="shared" si="1"/>
        <v>11.500000000000002</v>
      </c>
    </row>
    <row r="79" spans="1:7" x14ac:dyDescent="0.45">
      <c r="D79" s="27">
        <f>SUMIF(D3:D78,"&gt;0")/COUNTIF(D3:D78,"&gt;0")</f>
        <v>57.498185483870969</v>
      </c>
      <c r="E79" s="27">
        <f>SUMIF(E3:E78,"&gt;0")/COUNTIF(E3:E78,"&gt;0")</f>
        <v>55.362499999999997</v>
      </c>
      <c r="F79" s="27">
        <f>SUMIF(F3:F78,"&gt;0")/COUNTIF(F3:F78,"&gt;0")</f>
        <v>46.607963709677428</v>
      </c>
    </row>
    <row r="80" spans="1:7" x14ac:dyDescent="0.45">
      <c r="D80" s="27">
        <f>STDEV(D3:D78)</f>
        <v>24.972501751378196</v>
      </c>
      <c r="E80" s="27">
        <f>STDEV(E3:E78)</f>
        <v>30.319916302018438</v>
      </c>
      <c r="F80" s="27">
        <f>STDEV(F3:F78)</f>
        <v>23.490876095295093</v>
      </c>
    </row>
  </sheetData>
  <conditionalFormatting sqref="F3:F78">
    <cfRule type="cellIs" dxfId="10" priority="9" operator="lessThan">
      <formula>29.5</formula>
    </cfRule>
    <cfRule type="cellIs" dxfId="9" priority="10" operator="between">
      <formula>29.499</formula>
      <formula>39.499</formula>
    </cfRule>
    <cfRule type="cellIs" dxfId="8" priority="11" operator="greaterThan">
      <formula>39.499</formula>
    </cfRule>
  </conditionalFormatting>
  <conditionalFormatting sqref="D3:E78">
    <cfRule type="cellIs" dxfId="7" priority="6" operator="lessThan">
      <formula>29.5</formula>
    </cfRule>
    <cfRule type="cellIs" dxfId="6" priority="7" operator="between">
      <formula>29.499</formula>
      <formula>39.499</formula>
    </cfRule>
    <cfRule type="cellIs" dxfId="5" priority="8" operator="greaterThan">
      <formula>39.499</formula>
    </cfRule>
  </conditionalFormatting>
  <conditionalFormatting sqref="A3:C32 A63:C78 A35:C60">
    <cfRule type="expression" dxfId="4" priority="3">
      <formula>(IF((IF(SUBTOTAL(3,$B3)=0,MIN($F$1:$F21)-1,SUBTOTAL(3,$B$1:$B21))/2)-ROUNDDOWN((IF(SUBTOTAL(3,$B3)=0,MIN($F$1:$F21)-1,SUBTOTAL(3,$B$1:$B21))/2),0)=0.5,"Y","N"))="Y"</formula>
    </cfRule>
  </conditionalFormatting>
  <conditionalFormatting sqref="L32:N32">
    <cfRule type="expression" dxfId="3" priority="12">
      <formula>(IF((IF(SUBTOTAL(3,$C32)=0,MIN($G$19:$G32)-1,SUBTOTAL(3,$C$19:$C32))/2)-ROUNDDOWN((IF(SUBTOTAL(3,$C32)=0,MIN($G$19:$G32)-1,SUBTOTAL(3,$C$19:$C32))/2),0)=0.5,"Y","N"))="Y"</formula>
    </cfRule>
  </conditionalFormatting>
  <conditionalFormatting sqref="A33:C34">
    <cfRule type="expression" dxfId="2" priority="36">
      <formula>(IF((IF(SUBTOTAL(3,$B33)=0,MIN($F$1:$F79)-1,SUBTOTAL(3,$B$1:$B51))/2)-ROUNDDOWN((IF(SUBTOTAL(3,$B33)=0,MIN($F$1:$F79)-1,SUBTOTAL(3,$B$1:$B51))/2),0)=0.5,"Y","N"))="Y"</formula>
    </cfRule>
  </conditionalFormatting>
  <conditionalFormatting sqref="A61:C62">
    <cfRule type="expression" dxfId="1" priority="38">
      <formula>(IF((IF(SUBTOTAL(3,$B61)=0,MIN($F$1:$F78)-1,SUBTOTAL(3,$B$1:$B79))/2)-ROUNDDOWN((IF(SUBTOTAL(3,$B61)=0,MIN($F$1:$F78)-1,SUBTOTAL(3,$B$1:$B79))/2),0)=0.5,"Y","N"))="Y"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opLeftCell="E1" workbookViewId="0">
      <selection activeCell="U12" sqref="U12"/>
    </sheetView>
  </sheetViews>
  <sheetFormatPr defaultRowHeight="14.25" x14ac:dyDescent="0.45"/>
  <sheetData>
    <row r="1" spans="1:13" x14ac:dyDescent="0.45">
      <c r="A1" s="22" t="s">
        <v>18</v>
      </c>
      <c r="B1" s="22" t="s">
        <v>20</v>
      </c>
      <c r="L1" s="22" t="s">
        <v>42</v>
      </c>
      <c r="M1" s="22" t="s">
        <v>20</v>
      </c>
    </row>
    <row r="2" spans="1:13" x14ac:dyDescent="0.45">
      <c r="A2">
        <v>30</v>
      </c>
      <c r="B2">
        <f>COUNTIFS(Overall!D$3:D$78,"&gt;=30",Overall!D$3:D$78,"&lt;35")</f>
        <v>1</v>
      </c>
      <c r="L2">
        <v>30</v>
      </c>
      <c r="M2">
        <f>COUNTIFS(Overall!E$3:E$78,"&gt;=30",Overall!E$3:E$78,"&lt;35")</f>
        <v>1</v>
      </c>
    </row>
    <row r="3" spans="1:13" x14ac:dyDescent="0.45">
      <c r="A3">
        <v>35</v>
      </c>
      <c r="B3">
        <f>COUNTIFS(Overall!D$3:D$78,"&gt;=35",Overall!D$3:D$78,"&lt;40")</f>
        <v>0</v>
      </c>
      <c r="L3">
        <v>35</v>
      </c>
      <c r="M3">
        <f>COUNTIFS(Overall!E$3:E$78,"&gt;=35",Overall!E$3:E$78,"&lt;40")</f>
        <v>2</v>
      </c>
    </row>
    <row r="4" spans="1:13" x14ac:dyDescent="0.45">
      <c r="A4">
        <v>40</v>
      </c>
      <c r="B4">
        <f>COUNTIFS(Overall!D$3:D$78,"&gt;=40",Overall!D$3:D$78,"&lt;45")</f>
        <v>4</v>
      </c>
      <c r="L4">
        <v>40</v>
      </c>
      <c r="M4">
        <f>COUNTIFS(Overall!E$3:E$78,"&gt;=40",Overall!E$3:E$78,"&lt;45")</f>
        <v>3</v>
      </c>
    </row>
    <row r="5" spans="1:13" x14ac:dyDescent="0.45">
      <c r="A5">
        <v>45</v>
      </c>
      <c r="B5">
        <f>COUNTIFS(Overall!D$3:D$78,"&gt;=45",Overall!D$3:D$78,"&lt;50")</f>
        <v>2</v>
      </c>
      <c r="L5">
        <v>45</v>
      </c>
      <c r="M5">
        <f>COUNTIFS(Overall!E$3:E$78,"&gt;=45",Overall!E$3:E$78,"&lt;50")</f>
        <v>4</v>
      </c>
    </row>
    <row r="6" spans="1:13" x14ac:dyDescent="0.45">
      <c r="A6">
        <v>50</v>
      </c>
      <c r="B6">
        <f>COUNTIFS(Overall!D$3:D$78,"&gt;=50",Overall!D$3:D$78,"&lt;55")</f>
        <v>10</v>
      </c>
      <c r="L6">
        <v>50</v>
      </c>
      <c r="M6">
        <f>COUNTIFS(Overall!E$3:E$78,"&gt;=50",Overall!E$3:E$78,"&lt;55")</f>
        <v>4</v>
      </c>
    </row>
    <row r="7" spans="1:13" x14ac:dyDescent="0.45">
      <c r="A7">
        <v>55</v>
      </c>
      <c r="B7">
        <f>COUNTIFS(Overall!D$3:D$78,"&gt;=55",Overall!D$3:D$78,"&lt;60")</f>
        <v>14</v>
      </c>
      <c r="L7">
        <v>55</v>
      </c>
      <c r="M7">
        <f>COUNTIFS(Overall!E$3:E$78,"&gt;=55",Overall!E$3:E$78,"&lt;60")</f>
        <v>4</v>
      </c>
    </row>
    <row r="8" spans="1:13" x14ac:dyDescent="0.45">
      <c r="A8">
        <v>60</v>
      </c>
      <c r="B8">
        <f>COUNTIFS(Overall!D$3:D$78,"&gt;=60",Overall!D$3:D$78,"&lt;65")</f>
        <v>12</v>
      </c>
      <c r="L8">
        <v>60</v>
      </c>
      <c r="M8">
        <f>COUNTIFS(Overall!E$3:E$78,"&gt;=60",Overall!E$3:E$78,"&lt;65")</f>
        <v>7</v>
      </c>
    </row>
    <row r="9" spans="1:13" x14ac:dyDescent="0.45">
      <c r="A9">
        <v>65</v>
      </c>
      <c r="B9">
        <f>COUNTIFS(Overall!D$3:D$78,"&gt;=64",Overall!D$3:D$78,"&lt;70")</f>
        <v>11</v>
      </c>
      <c r="L9">
        <v>65</v>
      </c>
      <c r="M9">
        <f>COUNTIFS(Overall!E$3:E$78,"&gt;=64",Overall!E$3:E$78,"&lt;70")</f>
        <v>7</v>
      </c>
    </row>
    <row r="10" spans="1:13" x14ac:dyDescent="0.45">
      <c r="A10">
        <v>70</v>
      </c>
      <c r="B10">
        <f>COUNTIFS(Overall!D$3:D$78,"&gt;=70",Overall!D$3:D$78,"&lt;75")</f>
        <v>2</v>
      </c>
      <c r="L10">
        <v>70</v>
      </c>
      <c r="M10">
        <f>COUNTIFS(Overall!E$3:E$78,"&gt;=70",Overall!E$3:E$78,"&lt;75")</f>
        <v>2</v>
      </c>
    </row>
    <row r="11" spans="1:13" x14ac:dyDescent="0.45">
      <c r="A11">
        <v>75</v>
      </c>
      <c r="B11">
        <f>COUNTIFS(Overall!D$3:D$78,"&gt;=75",Overall!D$3:D$78,"&lt;80")</f>
        <v>3</v>
      </c>
      <c r="L11">
        <v>75</v>
      </c>
      <c r="M11">
        <f>COUNTIFS(Overall!E$3:E$78,"&gt;=75",Overall!E$3:E$78,"&lt;80")</f>
        <v>3</v>
      </c>
    </row>
    <row r="12" spans="1:13" x14ac:dyDescent="0.45">
      <c r="A12">
        <v>80</v>
      </c>
      <c r="B12">
        <f>COUNTIFS(Overall!D$3:D$78,"&gt;=80",Overall!D$3:D$78,"&lt;85")</f>
        <v>0</v>
      </c>
      <c r="L12">
        <v>80</v>
      </c>
      <c r="M12">
        <f>COUNTIFS(Overall!E$3:E$78,"&gt;=80",Overall!E$3:E$78,"&lt;85")</f>
        <v>1</v>
      </c>
    </row>
    <row r="13" spans="1:13" x14ac:dyDescent="0.45">
      <c r="A13">
        <v>85</v>
      </c>
      <c r="B13">
        <f>COUNTIFS(Overall!D$3:D$78,"&gt;=85",Overall!D$3:D$78,"&lt;90")</f>
        <v>1</v>
      </c>
      <c r="L13">
        <v>85</v>
      </c>
      <c r="M13">
        <f>COUNTIFS(Overall!E$3:E$78,"&gt;=85",Overall!E$3:E$78,"&lt;90")</f>
        <v>1</v>
      </c>
    </row>
    <row r="14" spans="1:13" x14ac:dyDescent="0.45">
      <c r="A14">
        <v>90</v>
      </c>
      <c r="B14">
        <f>COUNTIFS(Overall!D$3:D$78,"&gt;=90",Overall!D$3:D$78,"&lt;95")</f>
        <v>0</v>
      </c>
      <c r="L14">
        <v>90</v>
      </c>
      <c r="M14">
        <f>COUNTIFS(Overall!E$3:E$78,"&gt;=90",Overall!E$3:E$78,"&lt;95")</f>
        <v>0</v>
      </c>
    </row>
    <row r="15" spans="1:13" ht="14.65" thickBot="1" x14ac:dyDescent="0.5">
      <c r="A15" s="21" t="s">
        <v>19</v>
      </c>
      <c r="B15" s="21">
        <v>0</v>
      </c>
      <c r="L15" s="21" t="s">
        <v>19</v>
      </c>
      <c r="M15" s="21">
        <v>0</v>
      </c>
    </row>
    <row r="17" spans="1:2" ht="14.65" thickBot="1" x14ac:dyDescent="0.5"/>
    <row r="18" spans="1:2" x14ac:dyDescent="0.45">
      <c r="A18" s="22" t="s">
        <v>18</v>
      </c>
      <c r="B18" s="22" t="s">
        <v>20</v>
      </c>
    </row>
    <row r="19" spans="1:2" x14ac:dyDescent="0.45">
      <c r="A19">
        <v>30</v>
      </c>
      <c r="B19">
        <f>B2+B3</f>
        <v>1</v>
      </c>
    </row>
    <row r="20" spans="1:2" x14ac:dyDescent="0.45">
      <c r="A20">
        <v>40</v>
      </c>
      <c r="B20">
        <f>B4+B5</f>
        <v>6</v>
      </c>
    </row>
    <row r="21" spans="1:2" x14ac:dyDescent="0.45">
      <c r="A21">
        <v>50</v>
      </c>
      <c r="B21">
        <f>B6+B7</f>
        <v>24</v>
      </c>
    </row>
    <row r="22" spans="1:2" x14ac:dyDescent="0.45">
      <c r="A22">
        <v>60</v>
      </c>
      <c r="B22">
        <f>B8+B9</f>
        <v>23</v>
      </c>
    </row>
    <row r="23" spans="1:2" x14ac:dyDescent="0.45">
      <c r="A23">
        <v>70</v>
      </c>
      <c r="B23">
        <f>B10+B11</f>
        <v>5</v>
      </c>
    </row>
    <row r="24" spans="1:2" x14ac:dyDescent="0.45">
      <c r="A24">
        <v>80</v>
      </c>
      <c r="B24">
        <f>B12+B13</f>
        <v>1</v>
      </c>
    </row>
    <row r="25" spans="1:2" x14ac:dyDescent="0.45">
      <c r="A25">
        <v>90</v>
      </c>
      <c r="B25">
        <v>0</v>
      </c>
    </row>
  </sheetData>
  <sortState ref="L2:L14">
    <sortCondition ref="L2"/>
  </sortState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"/>
  <sheetViews>
    <sheetView topLeftCell="A55" workbookViewId="0">
      <selection sqref="A1:C76"/>
    </sheetView>
  </sheetViews>
  <sheetFormatPr defaultRowHeight="14.25" x14ac:dyDescent="0.45"/>
  <sheetData>
    <row r="1" spans="1:3" x14ac:dyDescent="0.45">
      <c r="A1" s="36" t="s">
        <v>49</v>
      </c>
      <c r="B1" s="37" t="s">
        <v>79</v>
      </c>
      <c r="C1" s="37" t="s">
        <v>80</v>
      </c>
    </row>
    <row r="2" spans="1:3" x14ac:dyDescent="0.45">
      <c r="A2" s="30" t="s">
        <v>49</v>
      </c>
      <c r="B2" s="31" t="s">
        <v>81</v>
      </c>
      <c r="C2" s="31" t="s">
        <v>82</v>
      </c>
    </row>
    <row r="3" spans="1:3" x14ac:dyDescent="0.45">
      <c r="A3" s="30" t="s">
        <v>46</v>
      </c>
      <c r="B3" s="31" t="s">
        <v>83</v>
      </c>
      <c r="C3" s="31" t="s">
        <v>84</v>
      </c>
    </row>
    <row r="4" spans="1:3" x14ac:dyDescent="0.45">
      <c r="A4" s="30" t="s">
        <v>49</v>
      </c>
      <c r="B4" s="31" t="s">
        <v>85</v>
      </c>
      <c r="C4" s="31" t="s">
        <v>86</v>
      </c>
    </row>
    <row r="5" spans="1:3" x14ac:dyDescent="0.45">
      <c r="A5" s="30" t="s">
        <v>44</v>
      </c>
      <c r="B5" s="31" t="s">
        <v>87</v>
      </c>
      <c r="C5" s="31" t="s">
        <v>45</v>
      </c>
    </row>
    <row r="6" spans="1:3" x14ac:dyDescent="0.45">
      <c r="A6" s="30" t="s">
        <v>46</v>
      </c>
      <c r="B6" s="31" t="s">
        <v>52</v>
      </c>
      <c r="C6" s="31" t="s">
        <v>88</v>
      </c>
    </row>
    <row r="7" spans="1:3" x14ac:dyDescent="0.45">
      <c r="A7" s="30" t="s">
        <v>46</v>
      </c>
      <c r="B7" s="31" t="s">
        <v>51</v>
      </c>
      <c r="C7" s="31" t="s">
        <v>89</v>
      </c>
    </row>
    <row r="8" spans="1:3" x14ac:dyDescent="0.45">
      <c r="A8" s="30" t="s">
        <v>46</v>
      </c>
      <c r="B8" s="31" t="s">
        <v>90</v>
      </c>
      <c r="C8" s="31" t="s">
        <v>91</v>
      </c>
    </row>
    <row r="9" spans="1:3" x14ac:dyDescent="0.45">
      <c r="A9" s="30" t="s">
        <v>44</v>
      </c>
      <c r="B9" s="31" t="s">
        <v>92</v>
      </c>
      <c r="C9" s="31" t="s">
        <v>93</v>
      </c>
    </row>
    <row r="10" spans="1:3" x14ac:dyDescent="0.45">
      <c r="A10" s="30" t="s">
        <v>44</v>
      </c>
      <c r="B10" s="31" t="s">
        <v>94</v>
      </c>
      <c r="C10" s="31" t="s">
        <v>95</v>
      </c>
    </row>
    <row r="11" spans="1:3" x14ac:dyDescent="0.45">
      <c r="A11" s="30" t="s">
        <v>46</v>
      </c>
      <c r="B11" s="31" t="s">
        <v>47</v>
      </c>
      <c r="C11" s="31" t="s">
        <v>48</v>
      </c>
    </row>
    <row r="12" spans="1:3" x14ac:dyDescent="0.45">
      <c r="A12" s="30" t="s">
        <v>96</v>
      </c>
      <c r="B12" s="31" t="s">
        <v>97</v>
      </c>
      <c r="C12" s="31" t="s">
        <v>28</v>
      </c>
    </row>
    <row r="13" spans="1:3" x14ac:dyDescent="0.45">
      <c r="A13" s="30" t="s">
        <v>49</v>
      </c>
      <c r="B13" s="31" t="s">
        <v>98</v>
      </c>
      <c r="C13" s="31" t="s">
        <v>28</v>
      </c>
    </row>
    <row r="14" spans="1:3" x14ac:dyDescent="0.45">
      <c r="A14" s="30" t="s">
        <v>49</v>
      </c>
      <c r="B14" s="31" t="s">
        <v>99</v>
      </c>
      <c r="C14" s="31" t="s">
        <v>28</v>
      </c>
    </row>
    <row r="15" spans="1:3" x14ac:dyDescent="0.45">
      <c r="A15" s="30" t="s">
        <v>100</v>
      </c>
      <c r="B15" s="31" t="s">
        <v>101</v>
      </c>
      <c r="C15" s="31" t="s">
        <v>28</v>
      </c>
    </row>
    <row r="16" spans="1:3" x14ac:dyDescent="0.45">
      <c r="A16" s="30" t="s">
        <v>49</v>
      </c>
      <c r="B16" s="31" t="s">
        <v>102</v>
      </c>
      <c r="C16" s="31" t="s">
        <v>103</v>
      </c>
    </row>
    <row r="17" spans="1:3" x14ac:dyDescent="0.45">
      <c r="A17" s="30" t="s">
        <v>49</v>
      </c>
      <c r="B17" s="31" t="s">
        <v>104</v>
      </c>
      <c r="C17" s="31" t="s">
        <v>54</v>
      </c>
    </row>
    <row r="18" spans="1:3" x14ac:dyDescent="0.45">
      <c r="A18" s="30" t="s">
        <v>49</v>
      </c>
      <c r="B18" s="31" t="s">
        <v>105</v>
      </c>
      <c r="C18" s="31" t="s">
        <v>54</v>
      </c>
    </row>
    <row r="19" spans="1:3" x14ac:dyDescent="0.45">
      <c r="A19" s="30" t="s">
        <v>49</v>
      </c>
      <c r="B19" s="31" t="s">
        <v>106</v>
      </c>
      <c r="C19" s="31" t="s">
        <v>54</v>
      </c>
    </row>
    <row r="20" spans="1:3" x14ac:dyDescent="0.45">
      <c r="A20" s="30" t="s">
        <v>44</v>
      </c>
      <c r="B20" s="31" t="s">
        <v>107</v>
      </c>
      <c r="C20" s="31" t="s">
        <v>108</v>
      </c>
    </row>
    <row r="21" spans="1:3" x14ac:dyDescent="0.45">
      <c r="A21" s="30" t="s">
        <v>44</v>
      </c>
      <c r="B21" s="31" t="s">
        <v>98</v>
      </c>
      <c r="C21" s="31" t="s">
        <v>109</v>
      </c>
    </row>
    <row r="22" spans="1:3" x14ac:dyDescent="0.45">
      <c r="A22" s="30" t="s">
        <v>100</v>
      </c>
      <c r="B22" s="31" t="s">
        <v>110</v>
      </c>
      <c r="C22" s="31" t="s">
        <v>111</v>
      </c>
    </row>
    <row r="23" spans="1:3" x14ac:dyDescent="0.45">
      <c r="A23" s="30" t="s">
        <v>44</v>
      </c>
      <c r="B23" s="31" t="s">
        <v>112</v>
      </c>
      <c r="C23" s="31" t="s">
        <v>113</v>
      </c>
    </row>
    <row r="24" spans="1:3" x14ac:dyDescent="0.45">
      <c r="A24" s="30" t="s">
        <v>50</v>
      </c>
      <c r="B24" s="31" t="s">
        <v>114</v>
      </c>
      <c r="C24" s="31" t="s">
        <v>115</v>
      </c>
    </row>
    <row r="25" spans="1:3" x14ac:dyDescent="0.45">
      <c r="A25" s="30" t="s">
        <v>96</v>
      </c>
      <c r="B25" s="31" t="s">
        <v>116</v>
      </c>
      <c r="C25" s="31" t="s">
        <v>117</v>
      </c>
    </row>
    <row r="26" spans="1:3" x14ac:dyDescent="0.45">
      <c r="A26" s="30" t="s">
        <v>44</v>
      </c>
      <c r="B26" s="31" t="s">
        <v>118</v>
      </c>
      <c r="C26" s="31" t="s">
        <v>119</v>
      </c>
    </row>
    <row r="27" spans="1:3" x14ac:dyDescent="0.45">
      <c r="A27" s="30" t="s">
        <v>46</v>
      </c>
      <c r="B27" s="31" t="s">
        <v>120</v>
      </c>
      <c r="C27" s="31" t="s">
        <v>121</v>
      </c>
    </row>
    <row r="28" spans="1:3" x14ac:dyDescent="0.45">
      <c r="A28" s="30" t="s">
        <v>49</v>
      </c>
      <c r="B28" s="31" t="s">
        <v>122</v>
      </c>
      <c r="C28" s="31" t="s">
        <v>55</v>
      </c>
    </row>
    <row r="29" spans="1:3" x14ac:dyDescent="0.45">
      <c r="A29" s="30" t="s">
        <v>46</v>
      </c>
      <c r="B29" s="31" t="s">
        <v>123</v>
      </c>
      <c r="C29" s="31" t="s">
        <v>57</v>
      </c>
    </row>
    <row r="30" spans="1:3" x14ac:dyDescent="0.45">
      <c r="A30" s="30" t="s">
        <v>44</v>
      </c>
      <c r="B30" s="31" t="s">
        <v>124</v>
      </c>
      <c r="C30" s="31" t="s">
        <v>57</v>
      </c>
    </row>
    <row r="31" spans="1:3" x14ac:dyDescent="0.45">
      <c r="A31" s="30" t="s">
        <v>43</v>
      </c>
      <c r="B31" s="31" t="s">
        <v>125</v>
      </c>
      <c r="C31" s="31" t="s">
        <v>57</v>
      </c>
    </row>
    <row r="32" spans="1:3" x14ac:dyDescent="0.45">
      <c r="A32" s="30" t="s">
        <v>44</v>
      </c>
      <c r="B32" s="31" t="s">
        <v>126</v>
      </c>
      <c r="C32" s="31" t="s">
        <v>127</v>
      </c>
    </row>
    <row r="33" spans="1:3" x14ac:dyDescent="0.45">
      <c r="A33" s="30" t="s">
        <v>49</v>
      </c>
      <c r="B33" s="31" t="s">
        <v>128</v>
      </c>
      <c r="C33" s="31" t="s">
        <v>129</v>
      </c>
    </row>
    <row r="34" spans="1:3" x14ac:dyDescent="0.45">
      <c r="A34" s="30" t="s">
        <v>49</v>
      </c>
      <c r="B34" s="31" t="s">
        <v>58</v>
      </c>
      <c r="C34" s="31" t="s">
        <v>59</v>
      </c>
    </row>
    <row r="35" spans="1:3" x14ac:dyDescent="0.45">
      <c r="A35" s="30" t="s">
        <v>49</v>
      </c>
      <c r="B35" s="31" t="s">
        <v>130</v>
      </c>
      <c r="C35" s="31" t="s">
        <v>29</v>
      </c>
    </row>
    <row r="36" spans="1:3" x14ac:dyDescent="0.45">
      <c r="A36" s="30" t="s">
        <v>61</v>
      </c>
      <c r="B36" s="31" t="s">
        <v>62</v>
      </c>
      <c r="C36" s="31" t="s">
        <v>63</v>
      </c>
    </row>
    <row r="37" spans="1:3" x14ac:dyDescent="0.45">
      <c r="A37" s="30" t="s">
        <v>50</v>
      </c>
      <c r="B37" s="31" t="s">
        <v>131</v>
      </c>
      <c r="C37" s="31" t="s">
        <v>132</v>
      </c>
    </row>
    <row r="38" spans="1:3" x14ac:dyDescent="0.45">
      <c r="A38" s="30" t="s">
        <v>53</v>
      </c>
      <c r="B38" s="31" t="s">
        <v>133</v>
      </c>
      <c r="C38" s="31" t="s">
        <v>134</v>
      </c>
    </row>
    <row r="39" spans="1:3" x14ac:dyDescent="0.45">
      <c r="A39" s="30" t="s">
        <v>96</v>
      </c>
      <c r="B39" s="31" t="s">
        <v>135</v>
      </c>
      <c r="C39" s="31" t="s">
        <v>136</v>
      </c>
    </row>
    <row r="40" spans="1:3" x14ac:dyDescent="0.45">
      <c r="A40" s="30" t="s">
        <v>61</v>
      </c>
      <c r="B40" s="31" t="s">
        <v>71</v>
      </c>
      <c r="C40" s="31" t="s">
        <v>72</v>
      </c>
    </row>
    <row r="41" spans="1:3" x14ac:dyDescent="0.45">
      <c r="A41" s="30" t="s">
        <v>46</v>
      </c>
      <c r="B41" s="31" t="s">
        <v>137</v>
      </c>
      <c r="C41" s="31" t="s">
        <v>138</v>
      </c>
    </row>
    <row r="42" spans="1:3" x14ac:dyDescent="0.45">
      <c r="A42" s="30" t="s">
        <v>49</v>
      </c>
      <c r="B42" s="31" t="s">
        <v>139</v>
      </c>
      <c r="C42" s="31" t="s">
        <v>140</v>
      </c>
    </row>
    <row r="43" spans="1:3" x14ac:dyDescent="0.45">
      <c r="A43" s="30" t="s">
        <v>44</v>
      </c>
      <c r="B43" s="31" t="s">
        <v>141</v>
      </c>
      <c r="C43" s="31" t="s">
        <v>142</v>
      </c>
    </row>
    <row r="44" spans="1:3" x14ac:dyDescent="0.45">
      <c r="A44" s="30" t="s">
        <v>96</v>
      </c>
      <c r="B44" s="31" t="s">
        <v>143</v>
      </c>
      <c r="C44" s="31" t="s">
        <v>144</v>
      </c>
    </row>
    <row r="45" spans="1:3" x14ac:dyDescent="0.45">
      <c r="A45" s="30" t="s">
        <v>49</v>
      </c>
      <c r="B45" s="31" t="s">
        <v>145</v>
      </c>
      <c r="C45" s="31" t="s">
        <v>146</v>
      </c>
    </row>
    <row r="46" spans="1:3" x14ac:dyDescent="0.45">
      <c r="A46" s="30" t="s">
        <v>50</v>
      </c>
      <c r="B46" s="31" t="s">
        <v>147</v>
      </c>
      <c r="C46" s="31" t="s">
        <v>148</v>
      </c>
    </row>
    <row r="47" spans="1:3" x14ac:dyDescent="0.45">
      <c r="A47" s="30" t="s">
        <v>49</v>
      </c>
      <c r="B47" s="31" t="s">
        <v>149</v>
      </c>
      <c r="C47" s="31" t="s">
        <v>150</v>
      </c>
    </row>
    <row r="48" spans="1:3" x14ac:dyDescent="0.45">
      <c r="A48" s="30" t="s">
        <v>44</v>
      </c>
      <c r="B48" s="31" t="s">
        <v>151</v>
      </c>
      <c r="C48" s="31" t="s">
        <v>152</v>
      </c>
    </row>
    <row r="49" spans="1:3" x14ac:dyDescent="0.45">
      <c r="A49" s="30" t="s">
        <v>96</v>
      </c>
      <c r="B49" s="31" t="s">
        <v>153</v>
      </c>
      <c r="C49" s="31" t="s">
        <v>154</v>
      </c>
    </row>
    <row r="50" spans="1:3" x14ac:dyDescent="0.45">
      <c r="A50" s="30" t="s">
        <v>64</v>
      </c>
      <c r="B50" s="31" t="s">
        <v>65</v>
      </c>
      <c r="C50" s="31" t="s">
        <v>66</v>
      </c>
    </row>
    <row r="51" spans="1:3" x14ac:dyDescent="0.45">
      <c r="A51" s="30" t="s">
        <v>96</v>
      </c>
      <c r="B51" s="31" t="s">
        <v>155</v>
      </c>
      <c r="C51" s="31" t="s">
        <v>156</v>
      </c>
    </row>
    <row r="52" spans="1:3" x14ac:dyDescent="0.45">
      <c r="A52" s="30" t="s">
        <v>49</v>
      </c>
      <c r="B52" s="31" t="s">
        <v>157</v>
      </c>
      <c r="C52" s="31" t="s">
        <v>158</v>
      </c>
    </row>
    <row r="53" spans="1:3" x14ac:dyDescent="0.45">
      <c r="A53" s="30" t="s">
        <v>46</v>
      </c>
      <c r="B53" s="31" t="s">
        <v>70</v>
      </c>
      <c r="C53" s="31" t="s">
        <v>158</v>
      </c>
    </row>
    <row r="54" spans="1:3" x14ac:dyDescent="0.45">
      <c r="A54" s="30" t="s">
        <v>44</v>
      </c>
      <c r="B54" s="31" t="s">
        <v>159</v>
      </c>
      <c r="C54" s="31" t="s">
        <v>160</v>
      </c>
    </row>
    <row r="55" spans="1:3" x14ac:dyDescent="0.45">
      <c r="A55" s="30" t="s">
        <v>44</v>
      </c>
      <c r="B55" s="31" t="s">
        <v>161</v>
      </c>
      <c r="C55" s="31" t="s">
        <v>160</v>
      </c>
    </row>
    <row r="56" spans="1:3" x14ac:dyDescent="0.45">
      <c r="A56" s="30" t="s">
        <v>44</v>
      </c>
      <c r="B56" s="31" t="s">
        <v>162</v>
      </c>
      <c r="C56" s="31" t="s">
        <v>163</v>
      </c>
    </row>
    <row r="57" spans="1:3" x14ac:dyDescent="0.45">
      <c r="A57" s="30" t="s">
        <v>56</v>
      </c>
      <c r="B57" s="31" t="s">
        <v>164</v>
      </c>
      <c r="C57" s="31" t="s">
        <v>165</v>
      </c>
    </row>
    <row r="58" spans="1:3" x14ac:dyDescent="0.45">
      <c r="A58" s="30" t="s">
        <v>49</v>
      </c>
      <c r="B58" s="31" t="s">
        <v>166</v>
      </c>
      <c r="C58" s="31" t="s">
        <v>167</v>
      </c>
    </row>
    <row r="59" spans="1:3" x14ac:dyDescent="0.45">
      <c r="A59" s="30" t="s">
        <v>67</v>
      </c>
      <c r="B59" s="31" t="s">
        <v>68</v>
      </c>
      <c r="C59" s="31" t="s">
        <v>69</v>
      </c>
    </row>
    <row r="60" spans="1:3" x14ac:dyDescent="0.45">
      <c r="A60" s="30" t="s">
        <v>44</v>
      </c>
      <c r="B60" s="31" t="s">
        <v>168</v>
      </c>
      <c r="C60" s="31" t="s">
        <v>169</v>
      </c>
    </row>
    <row r="61" spans="1:3" x14ac:dyDescent="0.45">
      <c r="A61" s="30" t="s">
        <v>56</v>
      </c>
      <c r="B61" s="31" t="s">
        <v>170</v>
      </c>
      <c r="C61" s="31" t="s">
        <v>171</v>
      </c>
    </row>
    <row r="62" spans="1:3" x14ac:dyDescent="0.45">
      <c r="A62" s="30" t="s">
        <v>172</v>
      </c>
      <c r="B62" s="31" t="s">
        <v>173</v>
      </c>
      <c r="C62" s="31" t="s">
        <v>174</v>
      </c>
    </row>
    <row r="63" spans="1:3" x14ac:dyDescent="0.45">
      <c r="A63" s="30" t="s">
        <v>61</v>
      </c>
      <c r="B63" s="31" t="s">
        <v>175</v>
      </c>
      <c r="C63" s="31" t="s">
        <v>176</v>
      </c>
    </row>
    <row r="64" spans="1:3" x14ac:dyDescent="0.45">
      <c r="A64" s="30" t="s">
        <v>44</v>
      </c>
      <c r="B64" s="31" t="s">
        <v>177</v>
      </c>
      <c r="C64" s="31" t="s">
        <v>178</v>
      </c>
    </row>
    <row r="65" spans="1:3" x14ac:dyDescent="0.45">
      <c r="A65" s="30" t="s">
        <v>46</v>
      </c>
      <c r="B65" s="31" t="s">
        <v>179</v>
      </c>
      <c r="C65" s="31" t="s">
        <v>180</v>
      </c>
    </row>
    <row r="66" spans="1:3" x14ac:dyDescent="0.45">
      <c r="A66" s="30" t="s">
        <v>44</v>
      </c>
      <c r="B66" s="31" t="s">
        <v>181</v>
      </c>
      <c r="C66" s="31" t="s">
        <v>182</v>
      </c>
    </row>
    <row r="67" spans="1:3" x14ac:dyDescent="0.45">
      <c r="A67" s="30" t="s">
        <v>50</v>
      </c>
      <c r="B67" s="31" t="s">
        <v>183</v>
      </c>
      <c r="C67" s="31" t="s">
        <v>184</v>
      </c>
    </row>
    <row r="68" spans="1:3" x14ac:dyDescent="0.45">
      <c r="A68" s="30" t="s">
        <v>172</v>
      </c>
      <c r="B68" s="31" t="s">
        <v>185</v>
      </c>
      <c r="C68" s="31" t="s">
        <v>186</v>
      </c>
    </row>
    <row r="69" spans="1:3" x14ac:dyDescent="0.45">
      <c r="A69" s="30" t="s">
        <v>46</v>
      </c>
      <c r="B69" s="31" t="s">
        <v>187</v>
      </c>
      <c r="C69" s="31" t="s">
        <v>188</v>
      </c>
    </row>
    <row r="70" spans="1:3" x14ac:dyDescent="0.45">
      <c r="A70" s="30" t="s">
        <v>46</v>
      </c>
      <c r="B70" s="31" t="s">
        <v>189</v>
      </c>
      <c r="C70" s="31" t="s">
        <v>190</v>
      </c>
    </row>
    <row r="71" spans="1:3" x14ac:dyDescent="0.45">
      <c r="A71" s="30" t="s">
        <v>44</v>
      </c>
      <c r="B71" s="31" t="s">
        <v>191</v>
      </c>
      <c r="C71" s="31" t="s">
        <v>192</v>
      </c>
    </row>
    <row r="72" spans="1:3" x14ac:dyDescent="0.45">
      <c r="A72" s="30" t="s">
        <v>49</v>
      </c>
      <c r="B72" s="31" t="s">
        <v>60</v>
      </c>
      <c r="C72" s="31" t="s">
        <v>193</v>
      </c>
    </row>
    <row r="73" spans="1:3" x14ac:dyDescent="0.45">
      <c r="A73" s="30" t="s">
        <v>49</v>
      </c>
      <c r="B73" s="31" t="s">
        <v>194</v>
      </c>
      <c r="C73" s="31" t="s">
        <v>195</v>
      </c>
    </row>
    <row r="74" spans="1:3" x14ac:dyDescent="0.45">
      <c r="A74" s="30" t="s">
        <v>46</v>
      </c>
      <c r="B74" s="31" t="s">
        <v>196</v>
      </c>
      <c r="C74" s="31" t="s">
        <v>197</v>
      </c>
    </row>
    <row r="75" spans="1:3" x14ac:dyDescent="0.45">
      <c r="A75" s="30" t="s">
        <v>46</v>
      </c>
      <c r="B75" s="31" t="s">
        <v>198</v>
      </c>
      <c r="C75" s="31" t="s">
        <v>199</v>
      </c>
    </row>
    <row r="76" spans="1:3" x14ac:dyDescent="0.45">
      <c r="A76" s="30" t="s">
        <v>44</v>
      </c>
      <c r="B76" s="31" t="s">
        <v>200</v>
      </c>
      <c r="C76" s="31" t="s">
        <v>201</v>
      </c>
    </row>
  </sheetData>
  <conditionalFormatting sqref="A1:C76">
    <cfRule type="expression" dxfId="0" priority="34">
      <formula>(IF((IF(SUBTOTAL(3,$B1)=0,MIN($F$1:$F19)-1,SUBTOTAL(3,$B$1:$B19))/2)-ROUNDDOWN((IF(SUBTOTAL(3,$B1)=0,MIN($F$1:$F19)-1,SUBTOTAL(3,$B$1:$B19))/2),0)=0.5,"Y","N"))="Y"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DAV 1</vt:lpstr>
      <vt:lpstr>DAV 2</vt:lpstr>
      <vt:lpstr>Overall</vt:lpstr>
      <vt:lpstr>Graphs</vt:lpstr>
      <vt:lpstr>Sheet1</vt:lpstr>
      <vt:lpstr>'DAV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Nik Whitehead</cp:lastModifiedBy>
  <cp:lastPrinted>2016-05-01T14:32:59Z</cp:lastPrinted>
  <dcterms:created xsi:type="dcterms:W3CDTF">2015-05-20T08:56:52Z</dcterms:created>
  <dcterms:modified xsi:type="dcterms:W3CDTF">2020-06-23T16:15:52Z</dcterms:modified>
</cp:coreProperties>
</file>