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https://pembrokeshiregovuk-my.sharepoint.com/personal/max_james_pembrokeshire_gov_uk/Documents/C-University/Year 4/ACBA 6001 Design Economics/Assignment 1/"/>
    </mc:Choice>
  </mc:AlternateContent>
  <xr:revisionPtr revIDLastSave="2" documentId="13_ncr:1_{C53CE181-83BC-41C5-8E5F-95ACDB9D0237}" xr6:coauthVersionLast="47" xr6:coauthVersionMax="47" xr10:uidLastSave="{92FFF554-72DB-47F2-AC6C-B6D3F29F1B1C}"/>
  <bookViews>
    <workbookView xWindow="-108" yWindow="-108" windowWidth="23256" windowHeight="12576" firstSheet="5" activeTab="5" xr2:uid="{00000000-000D-0000-FFFF-FFFF00000000}"/>
  </bookViews>
  <sheets>
    <sheet name="Cover Sheet" sheetId="3" r:id="rId1"/>
    <sheet name="Table Of Contents" sheetId="4" r:id="rId2"/>
    <sheet name="Information Used" sheetId="34" r:id="rId3"/>
    <sheet name="Assumptions &amp; Exclusions" sheetId="6" r:id="rId4"/>
    <sheet name="Initial Feasibility Estimate" sheetId="30" r:id="rId5"/>
    <sheet name="Cost Plan Summary" sheetId="9" r:id="rId6"/>
    <sheet name="Take Off Sheet" sheetId="36" r:id="rId7"/>
    <sheet name="0 Facilitating Works" sheetId="28" r:id="rId8"/>
    <sheet name="1 Substucture" sheetId="12" r:id="rId9"/>
    <sheet name="2 Superstructure" sheetId="14" r:id="rId10"/>
    <sheet name="3 Internal Finishes" sheetId="16" r:id="rId11"/>
    <sheet name="4 FF&amp;E" sheetId="17" r:id="rId12"/>
    <sheet name="5 Services" sheetId="18" r:id="rId13"/>
    <sheet name="6 Prefab &amp; Building Units" sheetId="19" r:id="rId14"/>
    <sheet name="7 Works to Existing Buildings" sheetId="20" r:id="rId15"/>
    <sheet name="8 External Works" sheetId="21" r:id="rId16"/>
    <sheet name="9 Main Contractors Prelims" sheetId="22" r:id="rId17"/>
    <sheet name="10 Main Contractors OHP" sheetId="23" r:id="rId18"/>
    <sheet name="11 Project Design Team Fees" sheetId="25" r:id="rId19"/>
    <sheet name="12 Other Project Costs " sheetId="26" r:id="rId20"/>
    <sheet name="13 Project Risks" sheetId="27" r:id="rId21"/>
    <sheet name="Roof Detail (Assumed)" sheetId="33" r:id="rId22"/>
    <sheet name="BCISIndices" sheetId="29" r:id="rId23"/>
    <sheet name="BCISIndicies2" sheetId="35" r:id="rId24"/>
    <sheet name="BCISIndices - Location" sheetId="32" r:id="rId25"/>
    <sheet name="Regional TPI's" sheetId="38" r:id="rId26"/>
  </sheets>
  <definedNames>
    <definedName name="_xlnm.Print_Area" localSheetId="19">'12 Other Project Costs '!$A$1:$H$14</definedName>
    <definedName name="_xlnm.Print_Area" localSheetId="9">'2 Superstructure'!$A$1:$G$207</definedName>
    <definedName name="_xlnm.Print_Area" localSheetId="12">'5 Services'!$A$1:$G$79</definedName>
    <definedName name="_xlnm.Print_Area" localSheetId="22">BCISIndices!$A$1:$G$44</definedName>
    <definedName name="_xlnm.Print_Area" localSheetId="24">'BCISIndices - Location'!$A$1:$G$31</definedName>
    <definedName name="_xlnm.Print_Titles" localSheetId="22">BCISIndices!$1:$7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30" l="1"/>
  <c r="D31" i="30"/>
  <c r="F12" i="27"/>
  <c r="F13" i="26"/>
  <c r="F33" i="9" l="1"/>
  <c r="F31" i="9"/>
  <c r="E8" i="25"/>
  <c r="F8" i="25" s="1"/>
  <c r="F16" i="25" s="1"/>
  <c r="F35" i="9" s="1"/>
  <c r="F41" i="9" s="1"/>
  <c r="F48" i="9" s="1"/>
  <c r="F53" i="9" s="1"/>
  <c r="F14" i="23"/>
  <c r="F8" i="23"/>
  <c r="F8" i="22"/>
  <c r="F13" i="22" s="1"/>
  <c r="F15" i="9"/>
  <c r="F66" i="12"/>
  <c r="F77" i="9" l="1"/>
  <c r="F85" i="9" s="1"/>
  <c r="F89" i="9" s="1"/>
  <c r="F91" i="9" s="1"/>
  <c r="F54" i="9"/>
  <c r="F60" i="12"/>
  <c r="F58" i="12"/>
  <c r="F56" i="12"/>
  <c r="F54" i="12"/>
  <c r="F51" i="12"/>
  <c r="F63" i="12" s="1"/>
  <c r="F36" i="12"/>
  <c r="F30" i="12"/>
  <c r="E30" i="12"/>
  <c r="C35" i="36"/>
  <c r="F43" i="12" l="1"/>
  <c r="F39" i="12"/>
  <c r="F33" i="12"/>
  <c r="F27" i="12"/>
  <c r="F22" i="12"/>
  <c r="F10" i="12"/>
  <c r="C25" i="36"/>
  <c r="F23" i="9" l="1"/>
  <c r="F29" i="9"/>
  <c r="F81" i="21"/>
  <c r="F83" i="21" s="1"/>
  <c r="F65" i="21"/>
  <c r="F58" i="21"/>
  <c r="F62" i="21"/>
  <c r="F50" i="21"/>
  <c r="F47" i="21"/>
  <c r="F53" i="21" s="1"/>
  <c r="F33" i="21"/>
  <c r="F30" i="21"/>
  <c r="F39" i="21"/>
  <c r="F37" i="21"/>
  <c r="F17" i="9"/>
  <c r="F175" i="14"/>
  <c r="F172" i="14"/>
  <c r="F162" i="14"/>
  <c r="F147" i="14"/>
  <c r="F157" i="14"/>
  <c r="C157" i="14"/>
  <c r="C159" i="14"/>
  <c r="F159" i="14" s="1"/>
  <c r="F154" i="14"/>
  <c r="F151" i="14"/>
  <c r="F42" i="21" l="1"/>
  <c r="F21" i="21"/>
  <c r="F10" i="21"/>
  <c r="F25" i="21" s="1"/>
  <c r="F14" i="21"/>
  <c r="F18" i="21"/>
  <c r="F19" i="9"/>
  <c r="F76" i="16"/>
  <c r="F79" i="16"/>
  <c r="F73" i="16"/>
  <c r="F82" i="16" s="1"/>
  <c r="F66" i="16"/>
  <c r="F63" i="16"/>
  <c r="F69" i="16" s="1"/>
  <c r="F53" i="16"/>
  <c r="F59" i="16" s="1"/>
  <c r="F56" i="16"/>
  <c r="F50" i="16"/>
  <c r="F38" i="16"/>
  <c r="F41" i="16"/>
  <c r="F35" i="16"/>
  <c r="F28" i="16"/>
  <c r="F25" i="16"/>
  <c r="F15" i="16"/>
  <c r="F18" i="16"/>
  <c r="F12" i="16"/>
  <c r="F170" i="14"/>
  <c r="F167" i="14"/>
  <c r="F149" i="14"/>
  <c r="F139" i="14"/>
  <c r="F127" i="14"/>
  <c r="F136" i="14"/>
  <c r="F134" i="14"/>
  <c r="F131" i="14"/>
  <c r="F125" i="14"/>
  <c r="F123" i="14"/>
  <c r="F121" i="14"/>
  <c r="F119" i="14"/>
  <c r="F98" i="14"/>
  <c r="E90" i="36"/>
  <c r="E89" i="36"/>
  <c r="E88" i="36"/>
  <c r="F95" i="14"/>
  <c r="E66" i="36"/>
  <c r="F93" i="14"/>
  <c r="F67" i="9"/>
  <c r="F21" i="9"/>
  <c r="F19" i="17"/>
  <c r="F17" i="17"/>
  <c r="F14" i="17"/>
  <c r="F21" i="16" l="1"/>
  <c r="F44" i="16"/>
  <c r="F31" i="16"/>
  <c r="F142" i="14"/>
  <c r="F104" i="14"/>
  <c r="F107" i="14"/>
  <c r="F109" i="14"/>
  <c r="F102" i="14"/>
  <c r="F86" i="14"/>
  <c r="C83" i="14"/>
  <c r="F83" i="14" s="1"/>
  <c r="C80" i="14"/>
  <c r="F80" i="14" s="1"/>
  <c r="F76" i="14"/>
  <c r="F67" i="14"/>
  <c r="F64" i="14"/>
  <c r="F62" i="14"/>
  <c r="F58" i="14"/>
  <c r="F55" i="14"/>
  <c r="F47" i="14"/>
  <c r="F70" i="14" s="1" a="1"/>
  <c r="F70" i="14" s="1"/>
  <c r="F41" i="14"/>
  <c r="F37" i="14"/>
  <c r="F26" i="14"/>
  <c r="F23" i="14"/>
  <c r="C20" i="14"/>
  <c r="F20" i="14" s="1"/>
  <c r="F33" i="14" s="1"/>
  <c r="F13" i="14"/>
  <c r="F10" i="14"/>
  <c r="F16" i="14" l="1"/>
  <c r="F85" i="16"/>
  <c r="F112" i="14"/>
  <c r="F72" i="14"/>
  <c r="F89" i="14"/>
  <c r="F20" i="12"/>
  <c r="F17" i="12"/>
  <c r="F46" i="12" s="1"/>
  <c r="G37" i="9" l="1"/>
  <c r="G35" i="9"/>
  <c r="G33" i="9"/>
  <c r="G31" i="9"/>
  <c r="G29" i="9"/>
  <c r="G27" i="9"/>
  <c r="G25" i="9"/>
  <c r="G23" i="9"/>
  <c r="G21" i="9"/>
  <c r="G19" i="9"/>
  <c r="G17" i="9"/>
  <c r="G15" i="9"/>
  <c r="F26" i="28" l="1"/>
  <c r="F24" i="28"/>
  <c r="F32" i="28" l="1"/>
  <c r="F36" i="28" s="1"/>
  <c r="F44" i="28"/>
  <c r="F13" i="12"/>
  <c r="F14" i="28"/>
  <c r="D12" i="30"/>
  <c r="D16" i="30"/>
  <c r="D20" i="30"/>
  <c r="F41" i="28"/>
  <c r="F11" i="28"/>
  <c r="F47" i="28" l="1"/>
  <c r="D23" i="30"/>
  <c r="F19" i="28"/>
  <c r="F51" i="28" s="1"/>
  <c r="F13" i="9" s="1"/>
  <c r="G13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tc={263B647B-639E-4020-99FC-D920E723A80B}</author>
  </authors>
  <commentList>
    <comment ref="B34" authorId="0" shapeId="0" xr:uid="{263B647B-639E-4020-99FC-D920E723A80B}">
      <text>
        <t>[Threaded comment]
Your version of Excel allows you to read this threaded comment; however, any edits to it will get removed if the file is opened in a newer version of Excel. Learn more: https://go.microsoft.com/fwlink/?linkid=870924
Comment:
    Number of Piles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tc={86A35F8A-48C4-41F0-A49C-2D530C8CCDED}</author>
    <author>tc={BED9B16D-6798-4D07-BB46-9EA70E240C61}</author>
    <author>tc={21AF33EA-008A-4FE9-BCE8-9331DAE013C0}</author>
    <author>tc={7A2A41CF-930B-452A-BC04-6AB81522AE27}</author>
    <author>tc={A22DB817-CB0F-421C-828C-B8F855585FDC}</author>
    <author>tc={54DA010E-BB78-4B23-9851-15C01D80F22F}</author>
    <author>tc={74A57145-1F9C-4503-9242-434A12476F27}</author>
    <author>tc={159FD184-01F2-40D1-BB3E-4907A45E5F2F}</author>
  </authors>
  <commentList>
    <comment ref="C10" authorId="0" shapeId="0" xr:uid="{86A35F8A-48C4-41F0-A49C-2D530C8CCDED}">
      <text>
        <t>[Threaded comment]
Your version of Excel allows you to read this threaded comment; however, any edits to it will get removed if the file is opened in a newer version of Excel. Learn more: https://go.microsoft.com/fwlink/?linkid=870924
Comment:
    GIFA of Building</t>
      </text>
    </comment>
    <comment ref="C22" authorId="1" shapeId="0" xr:uid="{BED9B16D-6798-4D07-BB46-9EA70E240C61}">
      <text>
        <t>[Threaded comment]
Your version of Excel allows you to read this threaded comment; however, any edits to it will get removed if the file is opened in a newer version of Excel. Learn more: https://go.microsoft.com/fwlink/?linkid=870924
Comment:
    1 Pile per 1.2m2 (assumption) based on ground conditions</t>
      </text>
    </comment>
    <comment ref="C30" authorId="2" shapeId="0" xr:uid="{21AF33EA-008A-4FE9-BCE8-9331DAE013C0}">
      <text>
        <t>[Threaded comment]
Your version of Excel allows you to read this threaded comment; however, any edits to it will get removed if the file is opened in a newer version of Excel. Learn more: https://go.microsoft.com/fwlink/?linkid=870924
Comment:
    As per take off sheet</t>
      </text>
    </comment>
    <comment ref="E30" authorId="3" shapeId="0" xr:uid="{7A2A41CF-930B-452A-BC04-6AB81522AE27}">
      <text>
        <t>[Threaded comment]
Your version of Excel allows you to read this threaded comment; however, any edits to it will get removed if the file is opened in a newer version of Excel. Learn more: https://go.microsoft.com/fwlink/?linkid=870924
Comment:
    Rate inclusive of material arising &amp; disposal (£63 for material arising, £12.60 for disposal / storage if necessary)</t>
      </text>
    </comment>
    <comment ref="C39" authorId="4" shapeId="0" xr:uid="{A22DB817-CB0F-421C-828C-B8F855585FDC}">
      <text>
        <t>[Threaded comment]
Your version of Excel allows you to read this threaded comment; however, any edits to it will get removed if the file is opened in a newer version of Excel. Learn more: https://go.microsoft.com/fwlink/?linkid=870924
Comment:
    125 piles / 20 piles (cost per 20)</t>
      </text>
    </comment>
    <comment ref="C43" authorId="5" shapeId="0" xr:uid="{54DA010E-BB78-4B23-9851-15C01D80F22F}">
      <text>
        <t>[Threaded comment]
Your version of Excel allows you to read this threaded comment; however, any edits to it will get removed if the file is opened in a newer version of Excel. Learn more: https://go.microsoft.com/fwlink/?linkid=870924
Comment:
    125 / 3 (cot per 3 piles, allowance for 1 more)</t>
      </text>
    </comment>
    <comment ref="C51" authorId="6" shapeId="0" xr:uid="{74A57145-1F9C-4503-9242-434A12476F27}">
      <text>
        <t>[Threaded comment]
Your version of Excel allows you to read this threaded comment; however, any edits to it will get removed if the file is opened in a newer version of Excel. Learn more: https://go.microsoft.com/fwlink/?linkid=870924
Comment:
    GIFA</t>
      </text>
    </comment>
    <comment ref="C54" authorId="7" shapeId="0" xr:uid="{159FD184-01F2-40D1-BB3E-4907A45E5F2F}">
      <text>
        <t>[Threaded comment]
Your version of Excel allows you to read this threaded comment; however, any edits to it will get removed if the file is opened in a newer version of Excel. Learn more: https://go.microsoft.com/fwlink/?linkid=870924
Comment:
    Allowance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tc={ED7ADEDE-1082-48C7-A11F-26CFF7A93D28}</author>
    <author>tc={00DEAA1A-B06E-4B02-8BE6-C0F19B773022}</author>
    <author>tc={A280B6A1-8161-4BDC-B7E8-064CAD601770}</author>
    <author>tc={9BBAF51E-F0AC-4259-94E1-B040B65B8268}</author>
    <author>tc={E50CB805-4F87-4C2C-8814-09C5BB4B891D}</author>
    <author>tc={C14FF1F6-6AE8-4253-95F4-B530B4382023}</author>
    <author>tc={BC304F7B-8C79-4D12-A0AE-EBDF92303FFD}</author>
    <author>tc={C3B56F72-C5AA-4118-864E-3B7B00C7B670}</author>
    <author>tc={D6D444AA-231C-4659-9ED9-57995C5847B2}</author>
    <author>tc={F2267D02-C16B-4A68-8B50-D2A0EC396E87}</author>
    <author>tc={19391588-6C5B-42E6-AE75-F898E5CC12B8}</author>
    <author>tc={3CB695BF-4D66-4355-8544-02E7438B42F1}</author>
    <author>tc={1042D0CD-8E5A-4A14-86F5-13A178824655}</author>
    <author>tc={EE416437-B738-4E1B-ABA7-E823C1D0B944}</author>
    <author>tc={B10AE9BF-C21C-4021-8CF9-2122378A4431}</author>
    <author>tc={F9E0B2DC-BE2D-4634-86DB-3E966E7B92A7}</author>
    <author>tc={CC3B713F-C423-4DBE-87A5-06A1D9D568B2}</author>
    <author>tc={4DF34226-08A0-40B3-B1FD-94FD7B296EF1}</author>
    <author>tc={75E10FC1-FCA3-400D-B3F1-7F9F9587A62D}</author>
    <author>tc={F47E58DC-0547-419E-B12B-A6368FD101DE}</author>
    <author>tc={E6470056-30F9-436F-A0C4-0772A610C9AF}</author>
    <author>tc={83941E7C-D58C-4111-85A4-2B2BCC6B43C2}</author>
  </authors>
  <commentList>
    <comment ref="C10" authorId="0" shapeId="0" xr:uid="{ED7ADEDE-1082-48C7-A11F-26CFF7A93D28}">
      <text>
        <t>[Threaded comment]
Your version of Excel allows you to read this threaded comment; however, any edits to it will get removed if the file is opened in a newer version of Excel. Learn more: https://go.microsoft.com/fwlink/?linkid=870924
Comment:
    Assumed - based on building with similar GIFA</t>
      </text>
    </comment>
    <comment ref="C13" authorId="1" shapeId="0" xr:uid="{00DEAA1A-B06E-4B02-8BE6-C0F19B773022}">
      <text>
        <t>[Threaded comment]
Your version of Excel allows you to read this threaded comment; however, any edits to it will get removed if the file is opened in a newer version of Excel. Learn more: https://go.microsoft.com/fwlink/?linkid=870924
Comment:
    GIFA</t>
      </text>
    </comment>
    <comment ref="C20" authorId="2" shapeId="0" xr:uid="{A280B6A1-8161-4BDC-B7E8-064CAD601770}">
      <text>
        <t>[Threaded comment]
Your version of Excel allows you to read this threaded comment; however, any edits to it will get removed if the file is opened in a newer version of Excel. Learn more: https://go.microsoft.com/fwlink/?linkid=870924
Comment:
    (1850*5) - Allowance for all floors</t>
      </text>
    </comment>
    <comment ref="C37" authorId="3" shapeId="0" xr:uid="{9BBAF51E-F0AC-4259-94E1-B040B65B8268}">
      <text>
        <t>[Threaded comment]
Your version of Excel allows you to read this threaded comment; however, any edits to it will get removed if the file is opened in a newer version of Excel. Learn more: https://go.microsoft.com/fwlink/?linkid=870924
Comment:
    Allowance for overhang of 100mm</t>
      </text>
    </comment>
    <comment ref="C41" authorId="4" shapeId="0" xr:uid="{E50CB805-4F87-4C2C-8814-09C5BB4B891D}">
      <text>
        <t>[Threaded comment]
Your version of Excel allows you to read this threaded comment; however, any edits to it will get removed if the file is opened in a newer version of Excel. Learn more: https://go.microsoft.com/fwlink/?linkid=870924
Comment:
    Allowed area - based on similar building</t>
      </text>
    </comment>
    <comment ref="C47" authorId="5" shapeId="0" xr:uid="{C14FF1F6-6AE8-4253-95F4-B530B4382023}">
      <text>
        <t>[Threaded comment]
Your version of Excel allows you to read this threaded comment; however, any edits to it will get removed if the file is opened in a newer version of Excel. Learn more: https://go.microsoft.com/fwlink/?linkid=870924
Comment:
    Allowance for overhang of 100mm</t>
      </text>
    </comment>
    <comment ref="C58" authorId="6" shapeId="0" xr:uid="{BC304F7B-8C79-4D12-A0AE-EBDF92303FFD}">
      <text>
        <t>[Threaded comment]
Your version of Excel allows you to read this threaded comment; however, any edits to it will get removed if the file is opened in a newer version of Excel. Learn more: https://go.microsoft.com/fwlink/?linkid=870924
Comment:
    Allowed area - based on similar building</t>
      </text>
    </comment>
    <comment ref="C62" authorId="7" shapeId="0" xr:uid="{C3B56F72-C5AA-4118-864E-3B7B00C7B670}">
      <text>
        <t>[Threaded comment]
Your version of Excel allows you to read this threaded comment; however, any edits to it will get removed if the file is opened in a newer version of Excel. Learn more: https://go.microsoft.com/fwlink/?linkid=870924
Comment:
    Outside of roof area</t>
      </text>
    </comment>
    <comment ref="C64" authorId="8" shapeId="0" xr:uid="{D6D444AA-231C-4659-9ED9-57995C5847B2}">
      <text>
        <t>[Threaded comment]
Your version of Excel allows you to read this threaded comment; however, any edits to it will get removed if the file is opened in a newer version of Excel. Learn more: https://go.microsoft.com/fwlink/?linkid=870924
Comment:
    Outside of roof area</t>
      </text>
    </comment>
    <comment ref="C67" authorId="9" shapeId="0" xr:uid="{F2267D02-C16B-4A68-8B50-D2A0EC396E87}">
      <text>
        <t>[Threaded comment]
Your version of Excel allows you to read this threaded comment; however, any edits to it will get removed if the file is opened in a newer version of Excel. Learn more: https://go.microsoft.com/fwlink/?linkid=870924
Comment:
    Outside of roof area</t>
      </text>
    </comment>
    <comment ref="C80" authorId="10" shapeId="0" xr:uid="{19391588-6C5B-42E6-AE75-F898E5CC12B8}">
      <text>
        <t>[Threaded comment]
Your version of Excel allows you to read this threaded comment; however, any edits to it will get removed if the file is opened in a newer version of Excel. Learn more: https://go.microsoft.com/fwlink/?linkid=870924
Comment:
    Assumed staircases 1.8m * no of staircases</t>
      </text>
    </comment>
    <comment ref="C83" authorId="11" shapeId="0" xr:uid="{3CB695BF-4D66-4355-8544-02E7438B42F1}">
      <text>
        <t>[Threaded comment]
Your version of Excel allows you to read this threaded comment; however, any edits to it will get removed if the file is opened in a newer version of Excel. Learn more: https://go.microsoft.com/fwlink/?linkid=870924
Comment:
    Assumed staircases 1.8m * no of staircases</t>
      </text>
    </comment>
    <comment ref="C119" authorId="12" shapeId="0" xr:uid="{1042D0CD-8E5A-4A14-86F5-13A178824655}">
      <text>
        <t>[Threaded comment]
Your version of Excel allows you to read this threaded comment; however, any edits to it will get removed if the file is opened in a newer version of Excel. Learn more: https://go.microsoft.com/fwlink/?linkid=870924
Comment:
    Window Schedule / 4 - to be determined throughout design development</t>
      </text>
    </comment>
    <comment ref="C121" authorId="13" shapeId="0" xr:uid="{EE416437-B738-4E1B-ABA7-E823C1D0B944}">
      <text>
        <t>[Threaded comment]
Your version of Excel allows you to read this threaded comment; however, any edits to it will get removed if the file is opened in a newer version of Excel. Learn more: https://go.microsoft.com/fwlink/?linkid=870924
Comment:
    Window Schedule / 4 - to be determined throughout design development</t>
      </text>
    </comment>
    <comment ref="C123" authorId="14" shapeId="0" xr:uid="{B10AE9BF-C21C-4021-8CF9-2122378A4431}">
      <text>
        <t>[Threaded comment]
Your version of Excel allows you to read this threaded comment; however, any edits to it will get removed if the file is opened in a newer version of Excel. Learn more: https://go.microsoft.com/fwlink/?linkid=870924
Comment:
    Window Schedule / 4 - to be determined throughout design development</t>
      </text>
    </comment>
    <comment ref="C125" authorId="15" shapeId="0" xr:uid="{F9E0B2DC-BE2D-4634-86DB-3E966E7B92A7}">
      <text>
        <t>[Threaded comment]
Your version of Excel allows you to read this threaded comment; however, any edits to it will get removed if the file is opened in a newer version of Excel. Learn more: https://go.microsoft.com/fwlink/?linkid=870924
Comment:
    Window Schedule / 4 - to be determined throughout design development</t>
      </text>
    </comment>
    <comment ref="C127" authorId="16" shapeId="0" xr:uid="{CC3B713F-C423-4DBE-87A5-06A1D9D568B2}">
      <text>
        <t>[Threaded comment]
Your version of Excel allows you to read this threaded comment; however, any edits to it will get removed if the file is opened in a newer version of Excel. Learn more: https://go.microsoft.com/fwlink/?linkid=870924
Comment:
    Inclusive of 1 x Shop Entrance Front, 1 x Shop Entrance Rear &amp; 1 x Glazed Entrance</t>
      </text>
    </comment>
    <comment ref="C147" authorId="17" shapeId="0" xr:uid="{4DF34226-08A0-40B3-B1FD-94FD7B296EF1}">
      <text>
        <t>[Threaded comment]
Your version of Excel allows you to read this threaded comment; however, any edits to it will get removed if the file is opened in a newer version of Excel. Learn more: https://go.microsoft.com/fwlink/?linkid=870924
Comment:
    Span of Building - Assumed this would be required due to the span of the building</t>
      </text>
    </comment>
    <comment ref="C151" authorId="18" shapeId="0" xr:uid="{75E10FC1-FCA3-400D-B3F1-7F9F9587A62D}">
      <text>
        <t>[Threaded comment]
Your version of Excel allows you to read this threaded comment; however, any edits to it will get removed if the file is opened in a newer version of Excel. Learn more: https://go.microsoft.com/fwlink/?linkid=870924
Comment:
    Calculation on Take-Off Sheet</t>
      </text>
    </comment>
    <comment ref="C154" authorId="19" shapeId="0" xr:uid="{F47E58DC-0547-419E-B12B-A6368FD101DE}">
      <text>
        <t>[Threaded comment]
Your version of Excel allows you to read this threaded comment; however, any edits to it will get removed if the file is opened in a newer version of Excel. Learn more: https://go.microsoft.com/fwlink/?linkid=870924
Comment:
    Calculation on Take-Off Sheet</t>
      </text>
    </comment>
    <comment ref="C157" authorId="20" shapeId="0" xr:uid="{E6470056-30F9-436F-A0C4-0772A610C9AF}">
      <text>
        <t>[Threaded comment]
Your version of Excel allows you to read this threaded comment; however, any edits to it will get removed if the file is opened in a newer version of Excel. Learn more: https://go.microsoft.com/fwlink/?linkid=870924
Comment:
    Assumed staircases 1.8m * no of staircases</t>
      </text>
    </comment>
    <comment ref="C159" authorId="21" shapeId="0" xr:uid="{83941E7C-D58C-4111-85A4-2B2BCC6B43C2}">
      <text>
        <t>[Threaded comment]
Your version of Excel allows you to read this threaded comment; however, any edits to it will get removed if the file is opened in a newer version of Excel. Learn more: https://go.microsoft.com/fwlink/?linkid=870924
Comment:
    Rooms halved - due to layout of building partitioning could be halved (backs onto another room)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tc={6B54295A-2726-4DA8-B8D6-AA3380A158BE}</author>
    <author>tc={26D94B78-432D-4B25-B685-EDF1D66E60A7}</author>
    <author>tc={5EC2F18D-39E5-4E6B-A73D-02F91462DB54}</author>
    <author>tc={864B1575-8E1F-44EE-BB63-CC8D9F4C2236}</author>
    <author>tc={04576B04-37C8-416D-A836-31F58F3DE037}</author>
    <author>tc={26457899-0010-4A97-9952-A76216895BB0}</author>
    <author>tc={B1BB6E6F-5DB2-4BF6-84A5-C5E1166BEABE}</author>
    <author>tc={7B5DCD36-BAAA-4FCA-A21B-5E2324DEA4BD}</author>
    <author>tc={B0C3617C-8A23-441F-B066-F2083BC10010}</author>
    <author>tc={93AD03AD-1CD3-48B5-A367-189290D61B18}</author>
    <author>tc={92713F54-67F0-4CCA-9BF0-4DEE7FC57432}</author>
    <author>tc={F82FF949-CC57-4DDE-90B8-1027DCF1C183}</author>
    <author>tc={C2076144-5116-449F-8181-73733726E0F8}</author>
    <author>tc={8E389448-E71F-41B8-8928-FDDC803673E7}</author>
    <author>tc={7FE516D8-C39E-424C-8311-6A4A3EA1D59D}</author>
    <author>tc={EA31DE8C-FD4F-48F1-886C-BFD0C77A58A5}</author>
  </authors>
  <commentList>
    <comment ref="C12" authorId="0" shapeId="0" xr:uid="{6B54295A-2726-4DA8-B8D6-AA3380A158BE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15" authorId="1" shapeId="0" xr:uid="{26D94B78-432D-4B25-B685-EDF1D66E60A7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18" authorId="2" shapeId="0" xr:uid="{5EC2F18D-39E5-4E6B-A73D-02F91462DB54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25" authorId="3" shapeId="0" xr:uid="{864B1575-8E1F-44EE-BB63-CC8D9F4C2236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28" authorId="4" shapeId="0" xr:uid="{04576B04-37C8-416D-A836-31F58F3DE037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35" authorId="5" shapeId="0" xr:uid="{26457899-0010-4A97-9952-A76216895BB0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38" authorId="6" shapeId="0" xr:uid="{B1BB6E6F-5DB2-4BF6-84A5-C5E1166BEABE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41" authorId="7" shapeId="0" xr:uid="{7B5DCD36-BAAA-4FCA-A21B-5E2324DEA4BD}">
      <text>
        <t>[Threaded comment]
Your version of Excel allows you to read this threaded comment; however, any edits to it will get removed if the file is opened in a newer version of Excel. Learn more: https://go.microsoft.com/fwlink/?linkid=870924
Comment:
    Hotel rooms 25m2 * 132 for No. of Rooms</t>
      </text>
    </comment>
    <comment ref="C50" authorId="8" shapeId="0" xr:uid="{B0C3617C-8A23-441F-B066-F2083BC10010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  <comment ref="C53" authorId="9" shapeId="0" xr:uid="{93AD03AD-1CD3-48B5-A367-189290D61B18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  <comment ref="C56" authorId="10" shapeId="0" xr:uid="{92713F54-67F0-4CCA-9BF0-4DEE7FC57432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  <comment ref="C63" authorId="11" shapeId="0" xr:uid="{F82FF949-CC57-4DDE-90B8-1027DCF1C183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  <comment ref="C66" authorId="12" shapeId="0" xr:uid="{C2076144-5116-449F-8181-73733726E0F8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  <comment ref="C73" authorId="13" shapeId="0" xr:uid="{8E389448-E71F-41B8-8928-FDDC803673E7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  <comment ref="C76" authorId="14" shapeId="0" xr:uid="{7FE516D8-C39E-424C-8311-6A4A3EA1D59D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  <comment ref="C79" authorId="15" shapeId="0" xr:uid="{EA31DE8C-FD4F-48F1-886C-BFD0C77A58A5}">
      <text>
        <t>[Threaded comment]
Your version of Excel allows you to read this threaded comment; however, any edits to it will get removed if the file is opened in a newer version of Excel. Learn more: https://go.microsoft.com/fwlink/?linkid=870924
Comment:
    Gross Internal Floor Area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tc={B9D117DC-5DEB-46AC-AE2B-D7F631C3E369}</author>
  </authors>
  <commentList>
    <comment ref="E8" authorId="0" shapeId="0" xr:uid="{B9D117DC-5DEB-46AC-AE2B-D7F631C3E369}">
      <text>
        <t>[Threaded comment]
Your version of Excel allows you to read this threaded comment; however, any edits to it will get removed if the file is opened in a newer version of Excel. Learn more: https://go.microsoft.com/fwlink/?linkid=870924
Comment:
    Works cost + preliminaries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tc={0118B3F2-87E4-4049-A268-3371C1E06B13}</author>
  </authors>
  <commentList>
    <comment ref="E8" authorId="0" shapeId="0" xr:uid="{0118B3F2-87E4-4049-A268-3371C1E06B13}">
      <text>
        <t>[Threaded comment]
Your version of Excel allows you to read this threaded comment; however, any edits to it will get removed if the file is opened in a newer version of Excel. Learn more: https://go.microsoft.com/fwlink/?linkid=870924
Comment:
    Contractors works cost + preliminaries + OHP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<sst xmlns="http://schemas.openxmlformats.org/spreadsheetml/2006/main" count="1260" uniqueCount="691">
  <si>
    <t>Elemental Cost Plan</t>
  </si>
  <si>
    <t>Table Of Contents</t>
  </si>
  <si>
    <t>Item</t>
  </si>
  <si>
    <t>Assumptions &amp; Exclusions</t>
  </si>
  <si>
    <t>Initial Feasibility Estimate</t>
  </si>
  <si>
    <t xml:space="preserve">Cost Plan Summary </t>
  </si>
  <si>
    <t>0 Facilitating Works</t>
  </si>
  <si>
    <t xml:space="preserve">1 Substructure </t>
  </si>
  <si>
    <t xml:space="preserve">2 Superstructure </t>
  </si>
  <si>
    <t xml:space="preserve">3 Internal Finishes </t>
  </si>
  <si>
    <t>4 FF&amp;E</t>
  </si>
  <si>
    <t xml:space="preserve">5 Services </t>
  </si>
  <si>
    <t>6 Prefab &amp; Building Units</t>
  </si>
  <si>
    <t xml:space="preserve">7 Works to Existing Building </t>
  </si>
  <si>
    <t>8 External Works</t>
  </si>
  <si>
    <t>9 Main Contractors Preliminaries</t>
  </si>
  <si>
    <t>10 Main Contractors Overheads &amp; Profits</t>
  </si>
  <si>
    <t xml:space="preserve">11 Project Design Team Fees </t>
  </si>
  <si>
    <t>12 Other Project Costs</t>
  </si>
  <si>
    <t>13 Project Risks</t>
  </si>
  <si>
    <t xml:space="preserve">Information Used </t>
  </si>
  <si>
    <t>Drawing No.</t>
  </si>
  <si>
    <t>Drawing Description</t>
  </si>
  <si>
    <t>1.0 Basis for Estimate</t>
  </si>
  <si>
    <t>1.01 This elemental cost plan has been created in accordance with NRM1.</t>
  </si>
  <si>
    <t>1.02 The scope of works is restricted to the drawings submitted for planning.</t>
  </si>
  <si>
    <t xml:space="preserve">1.03 All specifications are assumed and are to be confirmed. </t>
  </si>
  <si>
    <t>1.04 The rates have been taken from SPON's 2020, with the current</t>
  </si>
  <si>
    <t>tender index being multiplied against the 2020 rate.</t>
  </si>
  <si>
    <t xml:space="preserve">1.05 The tender index has been based on the 4th quarter in 2023 </t>
  </si>
  <si>
    <t>1.06 The latest tender &amp; cost indicies have been downloaded from BCIS</t>
  </si>
  <si>
    <t>and are part of this cost report</t>
  </si>
  <si>
    <t>2.0 Assumptions &amp; Exclusions</t>
  </si>
  <si>
    <t>2.01 VAT is excluded.</t>
  </si>
  <si>
    <t xml:space="preserve">2.02 The cost estimate is issued as a preliminary elemental cost plan and </t>
  </si>
  <si>
    <t xml:space="preserve">contains numerous assumptions on the scope and specification of the </t>
  </si>
  <si>
    <t xml:space="preserve">proposed works. </t>
  </si>
  <si>
    <t>PROJECT BRIEF</t>
  </si>
  <si>
    <t>Construction of 6 storey mixed use development comprising of 1 No. Ground Floor retail unit,</t>
  </si>
  <si>
    <t>and 1 No. Ground Floor food and drink unit and 132 No. bedroom hotel with 10 No. car parking</t>
  </si>
  <si>
    <t xml:space="preserve">spaces and delivery/service yard. </t>
  </si>
  <si>
    <r>
      <t xml:space="preserve">Retail - Cost Per Person; </t>
    </r>
    <r>
      <rPr>
        <b/>
        <sz val="10"/>
        <color rgb="FFFF0000"/>
        <rFont val="Arial"/>
        <family val="2"/>
      </rPr>
      <t xml:space="preserve">Note - No rate in SPON's for retail so rate for Office been taken </t>
    </r>
  </si>
  <si>
    <t>forward (similar specification so rate is applicable)</t>
  </si>
  <si>
    <t>No. People</t>
  </si>
  <si>
    <t>Unit</t>
  </si>
  <si>
    <t xml:space="preserve">Rate </t>
  </si>
  <si>
    <t>Total Cost</t>
  </si>
  <si>
    <t>Nr</t>
  </si>
  <si>
    <t>Hotel - Cost Per Bed</t>
  </si>
  <si>
    <t>No. Beds</t>
  </si>
  <si>
    <t>Car Parking - Cost Per Car / Space</t>
  </si>
  <si>
    <t>No. Spaces</t>
  </si>
  <si>
    <t>Subtotal at 1Q 2020</t>
  </si>
  <si>
    <t>Year</t>
  </si>
  <si>
    <t>Tender Index</t>
  </si>
  <si>
    <t>Total</t>
  </si>
  <si>
    <t>1Q2020</t>
  </si>
  <si>
    <t>Location Adjustment</t>
  </si>
  <si>
    <t xml:space="preserve">Location </t>
  </si>
  <si>
    <t>%  Factor</t>
  </si>
  <si>
    <t>Outer London</t>
  </si>
  <si>
    <t>Wales</t>
  </si>
  <si>
    <t>PROJECT:</t>
  </si>
  <si>
    <t>DESCRIPTION:</t>
  </si>
  <si>
    <t>BUILDING WORKS ESTIMATE</t>
  </si>
  <si>
    <t xml:space="preserve">GROUP ELEMENT </t>
  </si>
  <si>
    <t>ELEMENT DESCRIPTION</t>
  </si>
  <si>
    <t>COSTS</t>
  </si>
  <si>
    <t>GROUP ELEMENT 0</t>
  </si>
  <si>
    <t>FACILITATING WORKS</t>
  </si>
  <si>
    <t>GROUP ELEMENT 1</t>
  </si>
  <si>
    <t>SUBSTRUCTURE</t>
  </si>
  <si>
    <t>GROUP ELEMENT 2</t>
  </si>
  <si>
    <t>SUPERSTUCTURE</t>
  </si>
  <si>
    <t>GROUP ELEMENT 3</t>
  </si>
  <si>
    <t>INTERNAL FINISHES</t>
  </si>
  <si>
    <t>GROUP ELEMENT 4</t>
  </si>
  <si>
    <t>FITTINGS &amp; FURNISHINGS</t>
  </si>
  <si>
    <t>GROUP ELEMENT 5</t>
  </si>
  <si>
    <t>SERVICES</t>
  </si>
  <si>
    <t>GROUP ELEMENT 6</t>
  </si>
  <si>
    <t>PREFABRICATED &amp; BUILDING UNITS</t>
  </si>
  <si>
    <t>GROUP ELEMENT 7</t>
  </si>
  <si>
    <t>WORKS TO EXISTING BUILDINGS</t>
  </si>
  <si>
    <t>GROUP ELEMENT 8</t>
  </si>
  <si>
    <t>EXTERNAL WORKS</t>
  </si>
  <si>
    <t>GROUP ELEMENT 9</t>
  </si>
  <si>
    <t>MAIN CONTRACTORS PRELIMS</t>
  </si>
  <si>
    <t>GROUP ELEMENT 10</t>
  </si>
  <si>
    <t>MAIN CONTRACTORS OHP</t>
  </si>
  <si>
    <t>GROUP ELEMENT 11</t>
  </si>
  <si>
    <t>PROJECT DESIGN TEAM FEES</t>
  </si>
  <si>
    <t>GROUP ELEMENT 12</t>
  </si>
  <si>
    <t>OTHER PROJECT COSTS</t>
  </si>
  <si>
    <t>GROUP ELEMENT 13</t>
  </si>
  <si>
    <t>PROJECT RISKS</t>
  </si>
  <si>
    <r>
      <t>COST PLAN GROUP ELEMENT:</t>
    </r>
    <r>
      <rPr>
        <b/>
        <sz val="11"/>
        <color rgb="FFFF0000"/>
        <rFont val="Arial"/>
        <family val="2"/>
      </rPr>
      <t xml:space="preserve"> 0 FACILITATING WORKS</t>
    </r>
  </si>
  <si>
    <t>Ref</t>
  </si>
  <si>
    <t xml:space="preserve">Description </t>
  </si>
  <si>
    <t>Qty</t>
  </si>
  <si>
    <t>£ p</t>
  </si>
  <si>
    <t>Element 0.1 Toxic / Hazadous</t>
  </si>
  <si>
    <t>material treatment</t>
  </si>
  <si>
    <t>Allowance for asbestos found</t>
  </si>
  <si>
    <t>within ground</t>
  </si>
  <si>
    <t>Allowance for contaminated</t>
  </si>
  <si>
    <t>land (disposal of material). Based</t>
  </si>
  <si>
    <t>on historic information on ground</t>
  </si>
  <si>
    <t xml:space="preserve">conditions / surveys. </t>
  </si>
  <si>
    <t>Element 0.6 Extraordinary Site</t>
  </si>
  <si>
    <t xml:space="preserve">Investigation Works </t>
  </si>
  <si>
    <t>Allowance for ecology mitigation</t>
  </si>
  <si>
    <t xml:space="preserve">methods - desktop study </t>
  </si>
  <si>
    <t xml:space="preserve">Allowance for UXO Survey due to </t>
  </si>
  <si>
    <t xml:space="preserve">area of build </t>
  </si>
  <si>
    <t xml:space="preserve">TO SUMMARY </t>
  </si>
  <si>
    <r>
      <t>COST PLAN GROUP ELEMENT:</t>
    </r>
    <r>
      <rPr>
        <b/>
        <sz val="11"/>
        <color rgb="FFFF0000"/>
        <rFont val="Arial"/>
        <family val="2"/>
      </rPr>
      <t xml:space="preserve"> 1 SUBSTRUCTURE</t>
    </r>
  </si>
  <si>
    <t>Element 1.1 Substructure</t>
  </si>
  <si>
    <t>A</t>
  </si>
  <si>
    <t xml:space="preserve">Removal of topsoil - assumed </t>
  </si>
  <si>
    <t>m2</t>
  </si>
  <si>
    <t>150mm deep</t>
  </si>
  <si>
    <t xml:space="preserve">To Summary </t>
  </si>
  <si>
    <t>Element 1.2 Specialist Foundations</t>
  </si>
  <si>
    <t>1.21 A</t>
  </si>
  <si>
    <t>Piling mat - assumed 150mm</t>
  </si>
  <si>
    <t xml:space="preserve">thick </t>
  </si>
  <si>
    <t>1.22 B</t>
  </si>
  <si>
    <t>Piling Plant - assumed 1 rig</t>
  </si>
  <si>
    <t>1.24 C</t>
  </si>
  <si>
    <t xml:space="preserve">Supply and install piles including </t>
  </si>
  <si>
    <t>carting away of soil - assumed</t>
  </si>
  <si>
    <t>600mm diameter reinforced</t>
  </si>
  <si>
    <t>concrete piles</t>
  </si>
  <si>
    <t>1.25 D</t>
  </si>
  <si>
    <t>nr</t>
  </si>
  <si>
    <t>ground survey data)</t>
  </si>
  <si>
    <t>1.27 E</t>
  </si>
  <si>
    <t>m3</t>
  </si>
  <si>
    <t>1.28 F</t>
  </si>
  <si>
    <t>Allowance for breaking through</t>
  </si>
  <si>
    <t xml:space="preserve">tarmac </t>
  </si>
  <si>
    <t>1.29 G</t>
  </si>
  <si>
    <t>Cutting off tops of concrete piles &amp;</t>
  </si>
  <si>
    <t>preparing heads (Nr of piles)</t>
  </si>
  <si>
    <t>1.210 H</t>
  </si>
  <si>
    <t>1.212 I</t>
  </si>
  <si>
    <t>m</t>
  </si>
  <si>
    <t xml:space="preserve">Element 1.3 Lowest Floor </t>
  </si>
  <si>
    <t>Construction</t>
  </si>
  <si>
    <t>1.31 A</t>
  </si>
  <si>
    <t>1.33 B</t>
  </si>
  <si>
    <t>Extra over for forming of lift pit</t>
  </si>
  <si>
    <t>1.37 C</t>
  </si>
  <si>
    <t>Drainage below ground - allowance</t>
  </si>
  <si>
    <t>1.38 D</t>
  </si>
  <si>
    <t>Gullies / Floor outlets - allowance</t>
  </si>
  <si>
    <t>1.310/311</t>
  </si>
  <si>
    <t>Testing / comissioning of drainage</t>
  </si>
  <si>
    <t>%</t>
  </si>
  <si>
    <t>outlets</t>
  </si>
  <si>
    <r>
      <t>COST PLAN GROUP ELEMENT:</t>
    </r>
    <r>
      <rPr>
        <b/>
        <sz val="11"/>
        <color rgb="FFFF0000"/>
        <rFont val="Arial"/>
        <family val="2"/>
      </rPr>
      <t xml:space="preserve"> 2 SUPERSTRUCTURE</t>
    </r>
  </si>
  <si>
    <t>Element 2.1 Frame</t>
  </si>
  <si>
    <t>2.11 A</t>
  </si>
  <si>
    <t>Structural steel frame</t>
  </si>
  <si>
    <t>inclusive of fittings and fixtures</t>
  </si>
  <si>
    <t>2.12 B</t>
  </si>
  <si>
    <t>Fire protection to steel frame -</t>
  </si>
  <si>
    <t>allowance</t>
  </si>
  <si>
    <t xml:space="preserve">Element 2.2 Upper Floors </t>
  </si>
  <si>
    <t>2.21 A</t>
  </si>
  <si>
    <t>Suspended floor slabs - assumed</t>
  </si>
  <si>
    <t>2.22 B</t>
  </si>
  <si>
    <t xml:space="preserve">Formwork details to suspended </t>
  </si>
  <si>
    <t xml:space="preserve">nr </t>
  </si>
  <si>
    <t>floors - allowance per floor</t>
  </si>
  <si>
    <t>(per floor)</t>
  </si>
  <si>
    <t>2.23 C</t>
  </si>
  <si>
    <t xml:space="preserve">Joints / Details between concrete </t>
  </si>
  <si>
    <t>suspended floor &amp; steel frame -</t>
  </si>
  <si>
    <t>allowance per floor</t>
  </si>
  <si>
    <t>2.24 D</t>
  </si>
  <si>
    <t>Surface treatment to suspended</t>
  </si>
  <si>
    <t xml:space="preserve">floor - allowance </t>
  </si>
  <si>
    <t>Element 2.3 Roof</t>
  </si>
  <si>
    <t>2.34 A</t>
  </si>
  <si>
    <t xml:space="preserve">Flat roof detail - specification to </t>
  </si>
  <si>
    <t>be determined - assumption made</t>
  </si>
  <si>
    <t>for a warm deck detail</t>
  </si>
  <si>
    <t>2.34 B</t>
  </si>
  <si>
    <t>Allowance for plant deck - including</t>
  </si>
  <si>
    <t>area for water storage, air handling</t>
  </si>
  <si>
    <t>unit, mechanical riser and external</t>
  </si>
  <si>
    <t xml:space="preserve">chiller zone (as per roof detail on </t>
  </si>
  <si>
    <t>drawing)</t>
  </si>
  <si>
    <t>2.311 C</t>
  </si>
  <si>
    <t>Roof covering - allowance made for</t>
  </si>
  <si>
    <t xml:space="preserve">warm roof detail inclusive of; </t>
  </si>
  <si>
    <t xml:space="preserve">waterproofing layer, ridgid </t>
  </si>
  <si>
    <t>insulation, vapour control layer,</t>
  </si>
  <si>
    <t>structural deck, ceiling &amp; support</t>
  </si>
  <si>
    <t>structure - roof detail listed within</t>
  </si>
  <si>
    <t>cost report</t>
  </si>
  <si>
    <t>2.322 D</t>
  </si>
  <si>
    <t>Extra over roof covering - allowance</t>
  </si>
  <si>
    <t xml:space="preserve">for walkways for maintance </t>
  </si>
  <si>
    <t>2.322 E</t>
  </si>
  <si>
    <t>for re-inforced roof covering for</t>
  </si>
  <si>
    <t>plant deck area</t>
  </si>
  <si>
    <t>2.324 F</t>
  </si>
  <si>
    <t>Edge protection to roof - allowance</t>
  </si>
  <si>
    <t>2.341G</t>
  </si>
  <si>
    <t>Channel gutters - allowance for</t>
  </si>
  <si>
    <t>perimetre of building</t>
  </si>
  <si>
    <t>2.342 H</t>
  </si>
  <si>
    <t>Rainwater downpipes / outlets -</t>
  </si>
  <si>
    <t>2.345 I</t>
  </si>
  <si>
    <t>Comissioning / testing of outlets</t>
  </si>
  <si>
    <t>Element 2.4 Stairs &amp; Ramps</t>
  </si>
  <si>
    <t>2.411 A</t>
  </si>
  <si>
    <t>Stairs to floors (inclusive of staircase</t>
  </si>
  <si>
    <t xml:space="preserve">up to roof deck) - assumed </t>
  </si>
  <si>
    <t>precast concrete</t>
  </si>
  <si>
    <t>2.421 B</t>
  </si>
  <si>
    <t xml:space="preserve">Stair finish detail - finishes to </t>
  </si>
  <si>
    <t>landings between floor levels</t>
  </si>
  <si>
    <t>2.431 C</t>
  </si>
  <si>
    <t>Balustrades &amp; handrails to stairs -</t>
  </si>
  <si>
    <t xml:space="preserve">allowance </t>
  </si>
  <si>
    <t>2.441 D</t>
  </si>
  <si>
    <t xml:space="preserve">Access ladder - allowance for </t>
  </si>
  <si>
    <t>ladder to roof deck</t>
  </si>
  <si>
    <t>Element 2.5 External Walls</t>
  </si>
  <si>
    <t>2.511 A</t>
  </si>
  <si>
    <t>External walls - brick external skin</t>
  </si>
  <si>
    <t>2.514 B</t>
  </si>
  <si>
    <t>Extra over allowance for forming</t>
  </si>
  <si>
    <t>of openings (windows) - assumption</t>
  </si>
  <si>
    <t>2.514 C</t>
  </si>
  <si>
    <t>of openings (doors) - assumption</t>
  </si>
  <si>
    <t>2.5111 D</t>
  </si>
  <si>
    <t>Allowance for pointing to external</t>
  </si>
  <si>
    <t>walls</t>
  </si>
  <si>
    <t>2.5111 E</t>
  </si>
  <si>
    <t>Allowance for stone arch opeing</t>
  </si>
  <si>
    <t>to front façade</t>
  </si>
  <si>
    <t>2.541 F</t>
  </si>
  <si>
    <t>External soffits - allowance</t>
  </si>
  <si>
    <t>2.544 G</t>
  </si>
  <si>
    <t xml:space="preserve">Access hatch - allowance for </t>
  </si>
  <si>
    <t>hatch to roof deck</t>
  </si>
  <si>
    <t>Element 2.6 Windows &amp; External</t>
  </si>
  <si>
    <t>Doors</t>
  </si>
  <si>
    <r>
      <t>COST PLAN GROUP ELEMENT:</t>
    </r>
    <r>
      <rPr>
        <b/>
        <sz val="11"/>
        <color rgb="FFFF0000"/>
        <rFont val="Arial"/>
        <family val="2"/>
      </rPr>
      <t xml:space="preserve"> 3 INTERNAL FINISHES</t>
    </r>
  </si>
  <si>
    <r>
      <t>COST PLAN GROUP ELEMENT:</t>
    </r>
    <r>
      <rPr>
        <b/>
        <sz val="11"/>
        <color rgb="FFFF0000"/>
        <rFont val="Arial"/>
        <family val="2"/>
      </rPr>
      <t xml:space="preserve"> 4 FF&amp;E</t>
    </r>
  </si>
  <si>
    <r>
      <t>COST PLAN GROUP ELEMENT:</t>
    </r>
    <r>
      <rPr>
        <b/>
        <sz val="11"/>
        <color rgb="FFFF0000"/>
        <rFont val="Arial"/>
        <family val="2"/>
      </rPr>
      <t xml:space="preserve"> 5 SERVICES </t>
    </r>
  </si>
  <si>
    <r>
      <t>COST PLAN GROUP ELEMENT:</t>
    </r>
    <r>
      <rPr>
        <b/>
        <sz val="11"/>
        <color rgb="FFFF0000"/>
        <rFont val="Arial"/>
        <family val="2"/>
      </rPr>
      <t xml:space="preserve"> 6 PREFABRICATION &amp; BUILDING UNITS</t>
    </r>
  </si>
  <si>
    <r>
      <t>COST PLAN GROUP ELEMENT:</t>
    </r>
    <r>
      <rPr>
        <b/>
        <sz val="11"/>
        <color rgb="FFFF0000"/>
        <rFont val="Arial"/>
        <family val="2"/>
      </rPr>
      <t xml:space="preserve"> 7 WORK TO EXISTING BUILDINGS</t>
    </r>
  </si>
  <si>
    <r>
      <t>COST PLAN GROUP ELEMENT:</t>
    </r>
    <r>
      <rPr>
        <b/>
        <sz val="11"/>
        <color rgb="FFFF0000"/>
        <rFont val="Arial"/>
        <family val="2"/>
      </rPr>
      <t xml:space="preserve"> 8 EXTERNAL WORKS</t>
    </r>
  </si>
  <si>
    <r>
      <t>COST PLAN GROUP ELEMENT:</t>
    </r>
    <r>
      <rPr>
        <b/>
        <sz val="11"/>
        <color rgb="FFFF0000"/>
        <rFont val="Arial"/>
        <family val="2"/>
      </rPr>
      <t xml:space="preserve"> 9 MAIN CONTRACTORS PRELIMINARIES</t>
    </r>
  </si>
  <si>
    <r>
      <t>COST PLAN GROUP ELEMENT:</t>
    </r>
    <r>
      <rPr>
        <b/>
        <sz val="11"/>
        <color rgb="FFFF0000"/>
        <rFont val="Arial"/>
        <family val="2"/>
      </rPr>
      <t xml:space="preserve"> 10 MAIN CONTRACTORS OHP</t>
    </r>
  </si>
  <si>
    <r>
      <t>COST PLAN GROUP ELEMENT:</t>
    </r>
    <r>
      <rPr>
        <b/>
        <sz val="11"/>
        <color rgb="FFFF0000"/>
        <rFont val="Arial"/>
        <family val="2"/>
      </rPr>
      <t xml:space="preserve"> 11 PROJECT DESIGN TEAM FEES</t>
    </r>
  </si>
  <si>
    <t xml:space="preserve">Ref </t>
  </si>
  <si>
    <r>
      <t>COST PLAN GROUP ELEMENT:</t>
    </r>
    <r>
      <rPr>
        <b/>
        <sz val="11"/>
        <color rgb="FFFF0000"/>
        <rFont val="Arial"/>
        <family val="2"/>
      </rPr>
      <t xml:space="preserve"> 12 OTHER PROJECT COSTS</t>
    </r>
  </si>
  <si>
    <r>
      <t>COST PLAN GROUP ELEMENT:</t>
    </r>
    <r>
      <rPr>
        <b/>
        <sz val="11"/>
        <color rgb="FFFF0000"/>
        <rFont val="Arial"/>
        <family val="2"/>
      </rPr>
      <t xml:space="preserve"> 13 PROJECT RISKS</t>
    </r>
  </si>
  <si>
    <t>ROOF DETAIL</t>
  </si>
  <si>
    <t xml:space="preserve">ROOF DETAILED - ASSUMED WARM DECK </t>
  </si>
  <si>
    <t>Source;</t>
  </si>
  <si>
    <t>Flat Roof Design Considerations (bauder.co.uk)</t>
  </si>
  <si>
    <t>Series:</t>
  </si>
  <si>
    <t>BCIS All-in TPI</t>
  </si>
  <si>
    <t>BCIS General Building Cost Index</t>
  </si>
  <si>
    <t xml:space="preserve">Series number: </t>
  </si>
  <si>
    <t>101</t>
  </si>
  <si>
    <t>quarterly</t>
  </si>
  <si>
    <t>1111</t>
  </si>
  <si>
    <t>monthly</t>
  </si>
  <si>
    <t xml:space="preserve">Base: </t>
  </si>
  <si>
    <t>1985 mean = 100</t>
  </si>
  <si>
    <t xml:space="preserve">Last updated: </t>
  </si>
  <si>
    <t>15-Sep-2023</t>
  </si>
  <si>
    <t>24-Oct-2023</t>
  </si>
  <si>
    <t xml:space="preserve">Notes: </t>
  </si>
  <si>
    <t>Downloaded:</t>
  </si>
  <si>
    <t>26-Oct-2023 13:45</t>
  </si>
  <si>
    <t>Date</t>
  </si>
  <si>
    <t>Index</t>
  </si>
  <si>
    <t>Status</t>
  </si>
  <si>
    <t>Equivalent sample</t>
  </si>
  <si>
    <t>Firm</t>
  </si>
  <si>
    <t/>
  </si>
  <si>
    <t>Provisional</t>
  </si>
  <si>
    <t>Revised</t>
  </si>
  <si>
    <t>Forecast</t>
  </si>
  <si>
    <t>BCIS Regional TPI: Greater London</t>
  </si>
  <si>
    <t>228</t>
  </si>
  <si>
    <t>2010 mean = 100</t>
  </si>
  <si>
    <t>Derived index based on BCIS Tender Price Studies</t>
  </si>
  <si>
    <t>31-Oct-2023 11:05</t>
  </si>
  <si>
    <t>Equiv. Sample</t>
  </si>
  <si>
    <t>Percentage     change</t>
  </si>
  <si>
    <t>On year</t>
  </si>
  <si>
    <t>On quarter</t>
  </si>
  <si>
    <t>11</t>
  </si>
  <si>
    <t>5.1</t>
  </si>
  <si>
    <t>1.7</t>
  </si>
  <si>
    <t>7.5</t>
  </si>
  <si>
    <t>1.6</t>
  </si>
  <si>
    <t>10</t>
  </si>
  <si>
    <t>10.8</t>
  </si>
  <si>
    <t>4.3</t>
  </si>
  <si>
    <t>9</t>
  </si>
  <si>
    <t>9.4</t>
  </si>
  <si>
    <t>1.5</t>
  </si>
  <si>
    <t>8.7</t>
  </si>
  <si>
    <t>1.0</t>
  </si>
  <si>
    <t>8</t>
  </si>
  <si>
    <t>8.6</t>
  </si>
  <si>
    <t>BCIS Regional TPI: Wales</t>
  </si>
  <si>
    <t>232</t>
  </si>
  <si>
    <t>3</t>
  </si>
  <si>
    <t>4.4</t>
  </si>
  <si>
    <t>1.2</t>
  </si>
  <si>
    <t>6.3</t>
  </si>
  <si>
    <t>1.8</t>
  </si>
  <si>
    <t>2</t>
  </si>
  <si>
    <t>10.6</t>
  </si>
  <si>
    <t>4.7</t>
  </si>
  <si>
    <t>9.8</t>
  </si>
  <si>
    <t>9.0</t>
  </si>
  <si>
    <t>0.6</t>
  </si>
  <si>
    <t>8.3</t>
  </si>
  <si>
    <t>1.1</t>
  </si>
  <si>
    <t xml:space="preserve">SA1 Mixed Use Developtment </t>
  </si>
  <si>
    <t>Decision Notice</t>
  </si>
  <si>
    <t>Design Statement</t>
  </si>
  <si>
    <t>Planning Application</t>
  </si>
  <si>
    <t>Site Elevation to Dockside</t>
  </si>
  <si>
    <t>Site Elevation to Langdon Road</t>
  </si>
  <si>
    <t>Site Elevation to Plot</t>
  </si>
  <si>
    <t>Site Elevation to Plaza</t>
  </si>
  <si>
    <t>Site Location Plan</t>
  </si>
  <si>
    <t>Site Plan</t>
  </si>
  <si>
    <t>Proposed First Floor Plan</t>
  </si>
  <si>
    <t>Proposed Ground Floor Plan</t>
  </si>
  <si>
    <t>Proposed Second Floor Plan</t>
  </si>
  <si>
    <t>Proposed Third Floor Plan</t>
  </si>
  <si>
    <t>Proposed Fourth Floor Plan</t>
  </si>
  <si>
    <t>Proposed Fith Floor Plan</t>
  </si>
  <si>
    <t>Proposed Roof Plan</t>
  </si>
  <si>
    <t>Element 0.4 Specialist</t>
  </si>
  <si>
    <t>Groundworks</t>
  </si>
  <si>
    <t>Ground gas venting for radon gas</t>
  </si>
  <si>
    <t xml:space="preserve">due to area - allowance for gas </t>
  </si>
  <si>
    <t>venting</t>
  </si>
  <si>
    <t>0.111 A</t>
  </si>
  <si>
    <t>0.112 B</t>
  </si>
  <si>
    <t>0.431 A</t>
  </si>
  <si>
    <t xml:space="preserve">Element 0.3 Temporary </t>
  </si>
  <si>
    <t>Support to Adjacent Structures</t>
  </si>
  <si>
    <t xml:space="preserve">Support to existing structure </t>
  </si>
  <si>
    <t>adjacent to car park</t>
  </si>
  <si>
    <t>0.311 A</t>
  </si>
  <si>
    <t>0.621 A</t>
  </si>
  <si>
    <t>0.631 B</t>
  </si>
  <si>
    <t>2.611 A</t>
  </si>
  <si>
    <t xml:space="preserve">UPVC 1400 x 900 mm </t>
  </si>
  <si>
    <t xml:space="preserve">UPVC 1600 x 1400 mm </t>
  </si>
  <si>
    <t xml:space="preserve">UPVC 1100 x 900 mm </t>
  </si>
  <si>
    <t xml:space="preserve">UPVC 1100 x 400 mm </t>
  </si>
  <si>
    <t>Window details as follows;</t>
  </si>
  <si>
    <t>2.613 B</t>
  </si>
  <si>
    <t xml:space="preserve">Shop front opening </t>
  </si>
  <si>
    <t>External Door details as follows;</t>
  </si>
  <si>
    <t>2.621 C</t>
  </si>
  <si>
    <t>Shop enterance door - twin leaf</t>
  </si>
  <si>
    <t>glazed automatic sliding door</t>
  </si>
  <si>
    <t>Steel door to roof deck, twin leaf</t>
  </si>
  <si>
    <t>Back of House entrance door,</t>
  </si>
  <si>
    <t>1.5 leaf aluminum</t>
  </si>
  <si>
    <t xml:space="preserve">External fire exits, aluminium </t>
  </si>
  <si>
    <t>twin leaf with push openings</t>
  </si>
  <si>
    <t>2.623 D</t>
  </si>
  <si>
    <t>2.621 E</t>
  </si>
  <si>
    <t>2.621 F</t>
  </si>
  <si>
    <t>2.621 G</t>
  </si>
  <si>
    <t>Element 2.7 Internal walls and</t>
  </si>
  <si>
    <t>partitions</t>
  </si>
  <si>
    <t>2.711 A</t>
  </si>
  <si>
    <t>2.711 B</t>
  </si>
  <si>
    <t>Fire rated doors single leaf, veneer</t>
  </si>
  <si>
    <t xml:space="preserve">with vision panel </t>
  </si>
  <si>
    <t>2.711 C</t>
  </si>
  <si>
    <t>Double leaf internal doors (corridoors)</t>
  </si>
  <si>
    <t>Element 2.8 Internal Doors</t>
  </si>
  <si>
    <t>2.811 A</t>
  </si>
  <si>
    <t>2.811 C</t>
  </si>
  <si>
    <t>140mm block load bearing wall</t>
  </si>
  <si>
    <t>Extra over for plaster board allowance</t>
  </si>
  <si>
    <t>New internal metal stud parititions (SFS</t>
  </si>
  <si>
    <t xml:space="preserve">system) </t>
  </si>
  <si>
    <t>2.711 D</t>
  </si>
  <si>
    <t xml:space="preserve">Extra over for skim &amp; plaster to both </t>
  </si>
  <si>
    <t>sides</t>
  </si>
  <si>
    <t>2.721 E</t>
  </si>
  <si>
    <t xml:space="preserve">Internal baulstrade to staircase </t>
  </si>
  <si>
    <t>Element 3.1 Wall Finishes</t>
  </si>
  <si>
    <t xml:space="preserve">Internal wall finishes to be </t>
  </si>
  <si>
    <t>3.11 A</t>
  </si>
  <si>
    <t>3.11 B</t>
  </si>
  <si>
    <t>3.11 C</t>
  </si>
  <si>
    <t xml:space="preserve">Internal walls to be finished </t>
  </si>
  <si>
    <t xml:space="preserve">with paint </t>
  </si>
  <si>
    <t>Element 3.2 Floor Finishes</t>
  </si>
  <si>
    <t>3.21 A</t>
  </si>
  <si>
    <t>Floors to be finished with</t>
  </si>
  <si>
    <t xml:space="preserve">laminate throughout </t>
  </si>
  <si>
    <t>taped and jointed</t>
  </si>
  <si>
    <t>Emulsion paint - base coat &amp;</t>
  </si>
  <si>
    <t xml:space="preserve">second coat allowance </t>
  </si>
  <si>
    <t>3.21 B</t>
  </si>
  <si>
    <t>MDF Skirtings with one coat</t>
  </si>
  <si>
    <t>of gloss paint</t>
  </si>
  <si>
    <t>Element 3.3 Ceiling Finishes</t>
  </si>
  <si>
    <t>Taped and jointed plasterboard</t>
  </si>
  <si>
    <t>ceiling</t>
  </si>
  <si>
    <t>3.31 A</t>
  </si>
  <si>
    <t>3.31 B</t>
  </si>
  <si>
    <t xml:space="preserve">Ceiling grid system &amp; tiles to </t>
  </si>
  <si>
    <t>underside of plasterboard ceiling</t>
  </si>
  <si>
    <t>3.31 C</t>
  </si>
  <si>
    <t>Element 4.1 Fittings, furnishings</t>
  </si>
  <si>
    <t xml:space="preserve">and equiptment </t>
  </si>
  <si>
    <t>Allowance for FF&amp;E (Provsional</t>
  </si>
  <si>
    <t>4.11 A</t>
  </si>
  <si>
    <t>sum for fixed furniture)</t>
  </si>
  <si>
    <t>4.41 B</t>
  </si>
  <si>
    <t xml:space="preserve">Allowance for signs &amp; notices </t>
  </si>
  <si>
    <t>(Provisional sum for signage)</t>
  </si>
  <si>
    <t>Element 5.1 Sanitary Installations</t>
  </si>
  <si>
    <t xml:space="preserve">Provisional Sum allowance </t>
  </si>
  <si>
    <t>for services</t>
  </si>
  <si>
    <t>Element 5.2 Service Equipment</t>
  </si>
  <si>
    <t>Element 5.3 Disposal Installations</t>
  </si>
  <si>
    <t>Element 5.4 Water Installations</t>
  </si>
  <si>
    <t>Element 5.5 Heat Source</t>
  </si>
  <si>
    <t>Element 5.6 Space Heating &amp; A/C</t>
  </si>
  <si>
    <t>Element 5.7 Ventillation</t>
  </si>
  <si>
    <t>Element 5.8 Electrical Installation</t>
  </si>
  <si>
    <t>Element 5.9 Fuel Installations</t>
  </si>
  <si>
    <t xml:space="preserve">Element 5.10 Lift &amp; Conveyor </t>
  </si>
  <si>
    <t xml:space="preserve">Element 5.11 Fire &amp; Lighting </t>
  </si>
  <si>
    <t>Element 5.12 Comms Systems</t>
  </si>
  <si>
    <t>Element 5.13 Specialist Installations</t>
  </si>
  <si>
    <t>Element 5.14 BWIC</t>
  </si>
  <si>
    <t>&amp; Units</t>
  </si>
  <si>
    <t>Not Applicable to Project</t>
  </si>
  <si>
    <t xml:space="preserve">&amp; Alteration Works </t>
  </si>
  <si>
    <t>Services</t>
  </si>
  <si>
    <t>Fungus &amp; beetle eradication</t>
  </si>
  <si>
    <t xml:space="preserve">GIFA: </t>
  </si>
  <si>
    <t>£/m2</t>
  </si>
  <si>
    <t>WORKS ESTIMATE TOTAL (SUB TOTAL A)</t>
  </si>
  <si>
    <t>CURRENT TPI</t>
  </si>
  <si>
    <t>FACTOR TOTAL (SUB TOTAL B)</t>
  </si>
  <si>
    <t>FACTORS</t>
  </si>
  <si>
    <t>FITTINGS &amp; FURNISHINGS (FIXED FURNITURE)</t>
  </si>
  <si>
    <t>FITTINGS &amp; FURNISHINGS (SIGNAGE)</t>
  </si>
  <si>
    <t>PROVISIONAL SUM (SUB TOTAL C)</t>
  </si>
  <si>
    <t>DESIGN FEES</t>
  </si>
  <si>
    <t>DESIGN FEES (SUB TOTAL D)</t>
  </si>
  <si>
    <t>RISK ALLOWANCES</t>
  </si>
  <si>
    <t>DESIGN CONTIGENCY -  RISK ALLOWANCE @ 2.5%</t>
  </si>
  <si>
    <t>CONSTRUCTION RISK -  RISK ALLOWANCE @ 2.5%</t>
  </si>
  <si>
    <t>EMPLOYERS CHANGE RISK -  RISK ALLOWANCE @ 2.5%</t>
  </si>
  <si>
    <t>OTHER ASSOCIATED RISK -  RISK ALLOWANCE @ 2.5%</t>
  </si>
  <si>
    <t>DESIGN FEES (SUB TOTAL E)</t>
  </si>
  <si>
    <t>TOTAL ESTIMATE</t>
  </si>
  <si>
    <t>SUB TOTAL (A+B+C+E)</t>
  </si>
  <si>
    <t>Information Used</t>
  </si>
  <si>
    <t xml:space="preserve">Mixed Use Developtment </t>
  </si>
  <si>
    <t>PROJECT: SA1 MIXED USE DEVELOPMENT</t>
  </si>
  <si>
    <t>Listed Below</t>
  </si>
  <si>
    <t>08-Dec-2023</t>
  </si>
  <si>
    <t>29-Feb-2024 10:01</t>
  </si>
  <si>
    <t>8.11 A</t>
  </si>
  <si>
    <t xml:space="preserve">Clearance of vegitation </t>
  </si>
  <si>
    <t>(m2 allowance - site survey</t>
  </si>
  <si>
    <t>to inform)</t>
  </si>
  <si>
    <t>8.21 B</t>
  </si>
  <si>
    <t>Formation of new site contours</t>
  </si>
  <si>
    <t xml:space="preserve">site to be leveled (m2 allowance - </t>
  </si>
  <si>
    <t>site survey to inform)</t>
  </si>
  <si>
    <t xml:space="preserve">Breaking out of concrete (m2 </t>
  </si>
  <si>
    <t>allownce - site survey to inform)</t>
  </si>
  <si>
    <t>8.22 C</t>
  </si>
  <si>
    <t>8.24 D</t>
  </si>
  <si>
    <t>Grubbing up old drainage pipelines</t>
  </si>
  <si>
    <t>Element 6.1 Prefabricated Buildings</t>
  </si>
  <si>
    <t>Element 7.1 Minor Demolition Works</t>
  </si>
  <si>
    <t xml:space="preserve">Element 7.2 Repairs to Existing </t>
  </si>
  <si>
    <t>Element 7.3 Damp Proof Courses /</t>
  </si>
  <si>
    <t>Element 7.4 Façade Retention</t>
  </si>
  <si>
    <t>Element 7.5 Cleaning Existing Surfaces</t>
  </si>
  <si>
    <t>Element 7.6 Renovation Works</t>
  </si>
  <si>
    <t>Element 8.1 Site Preparation Works</t>
  </si>
  <si>
    <t>Element 8.2 Roads, Paths, Pavings</t>
  </si>
  <si>
    <t>and Surfacing</t>
  </si>
  <si>
    <t>8.21 A</t>
  </si>
  <si>
    <t>Road to car park, coming in from</t>
  </si>
  <si>
    <t>Langdon Road - Road width 3.5m</t>
  </si>
  <si>
    <t>8.22 B</t>
  </si>
  <si>
    <t xml:space="preserve">Paved areas - (m2 allowance - </t>
  </si>
  <si>
    <t xml:space="preserve">further developed drawings to </t>
  </si>
  <si>
    <t>inform)</t>
  </si>
  <si>
    <t>8.25 C</t>
  </si>
  <si>
    <t xml:space="preserve">Allowance for two road crossings </t>
  </si>
  <si>
    <t>8.213 D</t>
  </si>
  <si>
    <t>Repairs to existing pavings located</t>
  </si>
  <si>
    <t>on incoming road (Langdon Road)</t>
  </si>
  <si>
    <t xml:space="preserve">Element 8.3 Soft landscaping, </t>
  </si>
  <si>
    <t>planting and irrigation systems</t>
  </si>
  <si>
    <t>8.321 A</t>
  </si>
  <si>
    <t xml:space="preserve">Allowance for nr planters to be </t>
  </si>
  <si>
    <t>placed on new incoming road</t>
  </si>
  <si>
    <t>8.324 B</t>
  </si>
  <si>
    <t>Allowance for nr trees planted adjacent</t>
  </si>
  <si>
    <t>to new incoming road</t>
  </si>
  <si>
    <t>8.41 A</t>
  </si>
  <si>
    <t xml:space="preserve">Allowance for fencing around the </t>
  </si>
  <si>
    <t>Element 8.4 Fencing, Railings and</t>
  </si>
  <si>
    <t>Walls</t>
  </si>
  <si>
    <t>8.44 B</t>
  </si>
  <si>
    <t xml:space="preserve">Allowance for control barriers to </t>
  </si>
  <si>
    <t>car park for out of hours traffic control</t>
  </si>
  <si>
    <t>Element 8.6 External Drainage</t>
  </si>
  <si>
    <t>Provisonal Sum Allowance for External</t>
  </si>
  <si>
    <t>Drainage - To be specified in developed</t>
  </si>
  <si>
    <t>drawings</t>
  </si>
  <si>
    <t>EXTERNAL DRAINAGE</t>
  </si>
  <si>
    <t>Services - To be specified in developed</t>
  </si>
  <si>
    <t>8.7 A</t>
  </si>
  <si>
    <t>8.6 A</t>
  </si>
  <si>
    <t>Element 8.7 External Services</t>
  </si>
  <si>
    <t>EXTERNAL SERVICES</t>
  </si>
  <si>
    <t xml:space="preserve">Hotel Area </t>
  </si>
  <si>
    <t>Commericial (Shop) Area</t>
  </si>
  <si>
    <r>
      <t>COST PLAN GROUP ELEMENT:</t>
    </r>
    <r>
      <rPr>
        <b/>
        <sz val="11"/>
        <color rgb="FFFF0000"/>
        <rFont val="Arial"/>
        <family val="2"/>
      </rPr>
      <t xml:space="preserve"> TAKE OFF SHEET</t>
    </r>
  </si>
  <si>
    <t xml:space="preserve">1.07 The take-off's have been completed by using the drawings on the </t>
  </si>
  <si>
    <t>planning portal. A point to note is that due to the drawings being acessed</t>
  </si>
  <si>
    <t xml:space="preserve">via the portal, they have been scanned in therefore accuracy of measurement </t>
  </si>
  <si>
    <t>isn't precisley to scale.</t>
  </si>
  <si>
    <t>TIM</t>
  </si>
  <si>
    <t>DIM</t>
  </si>
  <si>
    <t>SQ</t>
  </si>
  <si>
    <t>Description</t>
  </si>
  <si>
    <t>1.08 The overall GIFA has been taken from the first floor plan as GIFA</t>
  </si>
  <si>
    <t>excludes areas such as fire escapes, open sided cover ways, open parking</t>
  </si>
  <si>
    <t xml:space="preserve">areas, therefore the basement has been excluded. </t>
  </si>
  <si>
    <t xml:space="preserve">1.09 Take offs should be taken as approximate estimates due to the </t>
  </si>
  <si>
    <t>accuracy of the avaliable drawings.</t>
  </si>
  <si>
    <t>Take off room area and x by 131 (hotel room number)</t>
  </si>
  <si>
    <t>Pile tests - using tension piles as reaction:</t>
  </si>
  <si>
    <t>typical loading test 1000KN to 2000KN</t>
  </si>
  <si>
    <t>integrity testing (per 20 piles)</t>
  </si>
  <si>
    <t>Pile caps - 2100mm x 2100mm x 1000mm;</t>
  </si>
  <si>
    <t>2-3 piles</t>
  </si>
  <si>
    <t>Ground Floor Slab - 200mm thick concrete</t>
  </si>
  <si>
    <t>slab with 1 layer of A252 fabric reinforcement</t>
  </si>
  <si>
    <t>allowance for intermesent paint</t>
  </si>
  <si>
    <t>tonne</t>
  </si>
  <si>
    <t>200mm thick 6.0m span: 8.50kN/m2</t>
  </si>
  <si>
    <t>item</t>
  </si>
  <si>
    <t xml:space="preserve">TPI Adjustment </t>
  </si>
  <si>
    <t>08-Mar-2024</t>
  </si>
  <si>
    <t>09-Apr-2024 11:09</t>
  </si>
  <si>
    <t>3Q2023 (Assumed)</t>
  </si>
  <si>
    <t>above</t>
  </si>
  <si>
    <t xml:space="preserve">1.10 Purple comments have been added to each take off to give context as to </t>
  </si>
  <si>
    <t xml:space="preserve">where the figure has been derived at. </t>
  </si>
  <si>
    <t>CURRENT TPI FORECASTED Q3 2023 (Assumed)  TPI</t>
  </si>
  <si>
    <t>CURRET COSTS (Outer London Factor)</t>
  </si>
  <si>
    <t>FACTORED COSTS (Wales Factor)</t>
  </si>
  <si>
    <t>PROVISIONAL SUMS (ACCOUNTED FOR)</t>
  </si>
  <si>
    <t xml:space="preserve">Window Schedule </t>
  </si>
  <si>
    <t>Elevation to Plot</t>
  </si>
  <si>
    <t>3 x rows of 4 = 12</t>
  </si>
  <si>
    <t>3 x rows of 5 = 15</t>
  </si>
  <si>
    <t>Elevation to Langdon</t>
  </si>
  <si>
    <t xml:space="preserve">Elevation to Dockside </t>
  </si>
  <si>
    <t>2 x rows of 4 = 8</t>
  </si>
  <si>
    <t>2 x rows of 3 = 6</t>
  </si>
  <si>
    <t>Elevation to Plaza</t>
  </si>
  <si>
    <t>5 x rows of 4</t>
  </si>
  <si>
    <t>TOTAL</t>
  </si>
  <si>
    <t>2 x single leaf</t>
  </si>
  <si>
    <t>1 x double leaf</t>
  </si>
  <si>
    <t xml:space="preserve">Elevation to Langdon </t>
  </si>
  <si>
    <t>1 x Glazed Shop Entrance</t>
  </si>
  <si>
    <t xml:space="preserve">1 x Glazed Shop Front </t>
  </si>
  <si>
    <t>1 x Glazed Shop Rear</t>
  </si>
  <si>
    <t xml:space="preserve">1 x Rolling Shutter Garage Door </t>
  </si>
  <si>
    <t xml:space="preserve">TOTAL </t>
  </si>
  <si>
    <t>2 x Single Leaf</t>
  </si>
  <si>
    <t xml:space="preserve">1 x Double Leaf </t>
  </si>
  <si>
    <t xml:space="preserve">2 x Rolling Shutter Garage Doors </t>
  </si>
  <si>
    <t xml:space="preserve">   </t>
  </si>
  <si>
    <t>Door Schedule (External)</t>
  </si>
  <si>
    <t>Ground Floor</t>
  </si>
  <si>
    <t>Door Schedule (Internal) - As per scanned in drawings</t>
  </si>
  <si>
    <t>13 x Single Leaf</t>
  </si>
  <si>
    <t>7 x Double Leaf</t>
  </si>
  <si>
    <t>First Floor</t>
  </si>
  <si>
    <t>Seond Floor</t>
  </si>
  <si>
    <t>Third Floor</t>
  </si>
  <si>
    <t>Fourth Floor</t>
  </si>
  <si>
    <t>Fifth Floor</t>
  </si>
  <si>
    <t>67 x Single Leaf</t>
  </si>
  <si>
    <t>1 x Double Leaf</t>
  </si>
  <si>
    <t>28 x Single Leaf</t>
  </si>
  <si>
    <t>309 x Single Leaf</t>
  </si>
  <si>
    <t>12 x Double Leaf</t>
  </si>
  <si>
    <t>Hotel Area SFS System</t>
  </si>
  <si>
    <t xml:space="preserve">Retail Area SFS System </t>
  </si>
  <si>
    <t>Assume 150m</t>
  </si>
  <si>
    <t>Break Out Areas, Lobbies Etc</t>
  </si>
  <si>
    <t>Extra Over allowance for above - 50m</t>
  </si>
  <si>
    <t xml:space="preserve">Toilet cublicles in sections of 4 </t>
  </si>
  <si>
    <t>(per 2 rooms - due to layout)</t>
  </si>
  <si>
    <t>132 rooms, 25m2 each - 5 linear metres of stud work per room</t>
  </si>
  <si>
    <t>132 x 5 = 660m</t>
  </si>
  <si>
    <t>permeter of whole site (block boundary</t>
  </si>
  <si>
    <t>wall)</t>
  </si>
  <si>
    <t>Half Brick Wall 102.5</t>
  </si>
  <si>
    <t>Cavity 75</t>
  </si>
  <si>
    <t>Steel Frame 200 (assumed column thickness)</t>
  </si>
  <si>
    <t>Calculation of Wall Thickness</t>
  </si>
  <si>
    <t>Trench Width (Pile Diameter) 500</t>
  </si>
  <si>
    <t>Less Wall 377.5</t>
  </si>
  <si>
    <t>Outer Edge of Pile Foundations</t>
  </si>
  <si>
    <t>W         B</t>
  </si>
  <si>
    <t>43    43</t>
  </si>
  <si>
    <t>Removal of Topsoil (Average 150mm Thick)</t>
  </si>
  <si>
    <t>Pile Casings - Assumed</t>
  </si>
  <si>
    <t>Material Arising from Pile Foundations</t>
  </si>
  <si>
    <t>Pile Diameter: 500mm</t>
  </si>
  <si>
    <t>Pile Depth: 15m</t>
  </si>
  <si>
    <t xml:space="preserve">πr2h = r= pile  h = height </t>
  </si>
  <si>
    <t>π0.25 x 15 = 11.78</t>
  </si>
  <si>
    <t xml:space="preserve">Material arising from pile foundations </t>
  </si>
  <si>
    <t xml:space="preserve">including disposal of material </t>
  </si>
  <si>
    <t>Above</t>
  </si>
  <si>
    <t>Main Contractors Preliminaries</t>
  </si>
  <si>
    <t>at 12% of works cost</t>
  </si>
  <si>
    <t>Main Contractors over heads</t>
  </si>
  <si>
    <t>and profit (OHP) at 3% of works</t>
  </si>
  <si>
    <t>cost</t>
  </si>
  <si>
    <t>Project Design Team Fees</t>
  </si>
  <si>
    <t>cost (Assumption of traditional</t>
  </si>
  <si>
    <t>PROJECT DESIGN TEAM FEES @ 12% OF CONSTRUCTION VALUE</t>
  </si>
  <si>
    <t>As above</t>
  </si>
  <si>
    <t>As Below</t>
  </si>
  <si>
    <t>SUB TOTAL M2 (A+B+C+E)</t>
  </si>
  <si>
    <t>procurement design method)</t>
  </si>
  <si>
    <t>Allowances made within</t>
  </si>
  <si>
    <t xml:space="preserve">cost report </t>
  </si>
  <si>
    <t>Risks withincost report</t>
  </si>
  <si>
    <t xml:space="preserve">2.03 It is assumed that the drawings would be further developed to RIBA </t>
  </si>
  <si>
    <t>Stage 4, to which a more detailed cost plan could be generated utilising</t>
  </si>
  <si>
    <t xml:space="preserve">NRM2. </t>
  </si>
  <si>
    <t>BCIS Indicies</t>
  </si>
  <si>
    <t>Reference</t>
  </si>
  <si>
    <t>Tab 3</t>
  </si>
  <si>
    <t>Tab 4</t>
  </si>
  <si>
    <t>Tab 5</t>
  </si>
  <si>
    <t>Tab 6</t>
  </si>
  <si>
    <t>Tab 7</t>
  </si>
  <si>
    <t>Tab 8</t>
  </si>
  <si>
    <t>Tab 9</t>
  </si>
  <si>
    <t>Tab 10</t>
  </si>
  <si>
    <t>Tab 11</t>
  </si>
  <si>
    <t>Tab 12</t>
  </si>
  <si>
    <t>Tab 13</t>
  </si>
  <si>
    <t>Tab 14</t>
  </si>
  <si>
    <t>Tab 15</t>
  </si>
  <si>
    <t>Tab 16</t>
  </si>
  <si>
    <t>Tab 17</t>
  </si>
  <si>
    <t>Tab 18</t>
  </si>
  <si>
    <t>Tab 19</t>
  </si>
  <si>
    <t>Tab 20</t>
  </si>
  <si>
    <t>Tab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</si>
</sst>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£&quot;* #,##0.00_-;\-&quot;£&quot;* #,##0.00_-;_-&quot;£&quot;* &quot;-&quot;??_-;_-@_-"/>
    <numFmt numFmtId="164" formatCode="_(&quot;£&quot;* #,##0.00_);_(&quot;£&quot;* \(#,##0.00\);_(&quot;£&quot;* &quot;-&quot;??_);_(@_)"/>
    <numFmt numFmtId="165" formatCode="&quot;£&quot;#,##0.00"/>
    <numFmt numFmtId="166" formatCode="mmm\-yyyy"/>
    <numFmt numFmtId="167" formatCode="###,###,###,##0.0"/>
    <numFmt numFmtId="168" formatCode="###,###,###,##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name val="Bahnschrift SemiCondensed"/>
      <family val="2"/>
    </font>
    <font>
      <sz val="16"/>
      <name val="Bahnschrift SemiCondensed"/>
      <family val="2"/>
    </font>
    <font>
      <sz val="24"/>
      <name val="Bahnschrift SemiCondensed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  <font>
      <sz val="11"/>
      <color theme="0"/>
      <name val="Arial"/>
      <family val="2"/>
    </font>
    <font>
      <sz val="16"/>
      <color rgb="FFFF0000"/>
      <name val="Bahnschrift SemiCondensed"/>
      <family val="2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1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4" fillId="0" borderId="0"/>
  </cellStyleXfs>
  <cellXfs count="184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1" fillId="0" borderId="2" xfId="0" applyFont="1" applyBorder="1" applyAlignment="1">
      <alignment horizontal="center" vertical="center"/>
    </xf>
    <xf numFmtId="44" fontId="1" fillId="0" borderId="2" xfId="0" applyNumberFormat="1" applyFont="1" applyBorder="1" applyAlignment="1">
      <alignment horizontal="center" vertic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 vertical="center"/>
    </xf>
    <xf numFmtId="44" fontId="1" fillId="2" borderId="3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8" fillId="2" borderId="3" xfId="0" applyFont="1" applyFill="1" applyBorder="1" applyAlignment="1">
      <alignment horizontal="center"/>
    </xf>
    <xf numFmtId="44" fontId="1" fillId="2" borderId="0" xfId="0" applyNumberFormat="1" applyFont="1" applyFill="1" applyAlignment="1">
      <alignment horizontal="center" vertical="center"/>
    </xf>
    <xf numFmtId="0" fontId="2" fillId="2" borderId="4" xfId="0" applyFont="1" applyFill="1" applyBorder="1"/>
    <xf numFmtId="0" fontId="0" fillId="2" borderId="4" xfId="0" applyFill="1" applyBorder="1"/>
    <xf numFmtId="0" fontId="9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0" fillId="2" borderId="0" xfId="0" applyFont="1" applyFill="1"/>
    <xf numFmtId="0" fontId="1" fillId="2" borderId="4" xfId="0" applyFont="1" applyFill="1" applyBorder="1"/>
    <xf numFmtId="0" fontId="1" fillId="2" borderId="4" xfId="0" applyFont="1" applyFill="1" applyBorder="1" applyAlignment="1">
      <alignment horizontal="center" vertical="center"/>
    </xf>
    <xf numFmtId="44" fontId="1" fillId="2" borderId="4" xfId="0" applyNumberFormat="1" applyFont="1" applyFill="1" applyBorder="1" applyAlignment="1">
      <alignment horizontal="center" vertical="center"/>
    </xf>
    <xf numFmtId="165" fontId="6" fillId="4" borderId="7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0" fillId="0" borderId="8" xfId="0" applyBorder="1"/>
    <xf numFmtId="0" fontId="12" fillId="0" borderId="0" xfId="0" applyFont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166" fontId="0" fillId="0" borderId="0" xfId="0" applyNumberFormat="1" applyAlignment="1">
      <alignment horizontal="right" vertical="center"/>
    </xf>
    <xf numFmtId="167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15" fillId="2" borderId="0" xfId="0" applyFont="1" applyFill="1"/>
    <xf numFmtId="0" fontId="16" fillId="2" borderId="0" xfId="0" applyFont="1" applyFill="1"/>
    <xf numFmtId="0" fontId="17" fillId="2" borderId="0" xfId="0" applyFont="1" applyFill="1"/>
    <xf numFmtId="0" fontId="17" fillId="6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164" fontId="15" fillId="2" borderId="0" xfId="0" applyNumberFormat="1" applyFont="1" applyFill="1"/>
    <xf numFmtId="0" fontId="18" fillId="2" borderId="0" xfId="0" applyFont="1" applyFill="1"/>
    <xf numFmtId="0" fontId="19" fillId="2" borderId="0" xfId="0" applyFont="1" applyFill="1"/>
    <xf numFmtId="44" fontId="6" fillId="2" borderId="7" xfId="0" applyNumberFormat="1" applyFont="1" applyFill="1" applyBorder="1"/>
    <xf numFmtId="0" fontId="17" fillId="2" borderId="7" xfId="0" applyFont="1" applyFill="1" applyBorder="1"/>
    <xf numFmtId="44" fontId="0" fillId="2" borderId="0" xfId="0" applyNumberFormat="1" applyFill="1"/>
    <xf numFmtId="10" fontId="15" fillId="2" borderId="0" xfId="0" applyNumberFormat="1" applyFont="1" applyFill="1" applyAlignment="1">
      <alignment horizontal="center"/>
    </xf>
    <xf numFmtId="44" fontId="15" fillId="2" borderId="0" xfId="0" applyNumberFormat="1" applyFont="1" applyFill="1"/>
    <xf numFmtId="0" fontId="20" fillId="0" borderId="8" xfId="1" applyBorder="1"/>
    <xf numFmtId="0" fontId="20" fillId="0" borderId="0" xfId="1"/>
    <xf numFmtId="0" fontId="20" fillId="0" borderId="0" xfId="1" applyAlignment="1">
      <alignment vertical="center"/>
    </xf>
    <xf numFmtId="166" fontId="20" fillId="0" borderId="0" xfId="1" applyNumberFormat="1" applyAlignment="1">
      <alignment horizontal="right" vertical="center"/>
    </xf>
    <xf numFmtId="168" fontId="20" fillId="0" borderId="0" xfId="1" applyNumberFormat="1" applyAlignment="1">
      <alignment horizontal="right" vertical="center"/>
    </xf>
    <xf numFmtId="0" fontId="20" fillId="0" borderId="0" xfId="1" applyAlignment="1">
      <alignment horizontal="center" vertical="center"/>
    </xf>
    <xf numFmtId="166" fontId="20" fillId="0" borderId="14" xfId="1" applyNumberFormat="1" applyBorder="1" applyAlignment="1">
      <alignment horizontal="right" vertical="center"/>
    </xf>
    <xf numFmtId="168" fontId="20" fillId="0" borderId="14" xfId="1" applyNumberFormat="1" applyBorder="1" applyAlignment="1">
      <alignment horizontal="right" vertical="center"/>
    </xf>
    <xf numFmtId="0" fontId="20" fillId="0" borderId="14" xfId="1" applyBorder="1"/>
    <xf numFmtId="0" fontId="20" fillId="0" borderId="14" xfId="1" applyBorder="1" applyAlignment="1">
      <alignment horizontal="center" vertical="center"/>
    </xf>
    <xf numFmtId="0" fontId="4" fillId="2" borderId="1" xfId="0" applyFont="1" applyFill="1" applyBorder="1"/>
    <xf numFmtId="0" fontId="4" fillId="2" borderId="0" xfId="0" applyFont="1" applyFill="1"/>
    <xf numFmtId="0" fontId="14" fillId="2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0" fontId="6" fillId="2" borderId="3" xfId="0" applyFont="1" applyFill="1" applyBorder="1" applyAlignment="1">
      <alignment horizontal="center"/>
    </xf>
    <xf numFmtId="44" fontId="6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44" fontId="0" fillId="2" borderId="4" xfId="0" applyNumberFormat="1" applyFill="1" applyBorder="1"/>
    <xf numFmtId="0" fontId="0" fillId="2" borderId="3" xfId="0" applyFill="1" applyBorder="1"/>
    <xf numFmtId="0" fontId="21" fillId="0" borderId="0" xfId="2"/>
    <xf numFmtId="0" fontId="1" fillId="2" borderId="4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4" fontId="17" fillId="2" borderId="0" xfId="0" applyNumberFormat="1" applyFont="1" applyFill="1"/>
    <xf numFmtId="44" fontId="17" fillId="2" borderId="0" xfId="0" applyNumberFormat="1" applyFont="1" applyFill="1" applyAlignment="1">
      <alignment horizontal="center"/>
    </xf>
    <xf numFmtId="164" fontId="1" fillId="2" borderId="3" xfId="0" applyNumberFormat="1" applyFont="1" applyFill="1" applyBorder="1" applyAlignment="1">
      <alignment horizontal="center" vertical="center"/>
    </xf>
    <xf numFmtId="0" fontId="22" fillId="8" borderId="0" xfId="0" applyFont="1" applyFill="1"/>
    <xf numFmtId="0" fontId="11" fillId="0" borderId="12" xfId="1" applyFont="1" applyBorder="1" applyAlignment="1">
      <alignment horizontal="left" vertical="center" wrapText="1"/>
    </xf>
    <xf numFmtId="0" fontId="13" fillId="5" borderId="0" xfId="1" applyFont="1" applyFill="1" applyAlignment="1">
      <alignment horizontal="right" vertical="center"/>
    </xf>
    <xf numFmtId="0" fontId="13" fillId="5" borderId="0" xfId="1" applyFont="1" applyFill="1" applyAlignment="1">
      <alignment horizontal="center" vertical="center"/>
    </xf>
    <xf numFmtId="0" fontId="6" fillId="2" borderId="4" xfId="0" applyFont="1" applyFill="1" applyBorder="1" applyAlignment="1">
      <alignment horizontal="left"/>
    </xf>
    <xf numFmtId="0" fontId="1" fillId="2" borderId="0" xfId="0" applyFont="1" applyFill="1" applyAlignment="1">
      <alignment horizontal="center"/>
    </xf>
    <xf numFmtId="166" fontId="20" fillId="2" borderId="14" xfId="1" applyNumberFormat="1" applyFill="1" applyBorder="1" applyAlignment="1">
      <alignment horizontal="right" vertical="center"/>
    </xf>
    <xf numFmtId="168" fontId="20" fillId="2" borderId="14" xfId="1" applyNumberFormat="1" applyFill="1" applyBorder="1" applyAlignment="1">
      <alignment horizontal="right" vertical="center"/>
    </xf>
    <xf numFmtId="0" fontId="20" fillId="2" borderId="14" xfId="1" applyFill="1" applyBorder="1"/>
    <xf numFmtId="0" fontId="20" fillId="2" borderId="14" xfId="1" applyFill="1" applyBorder="1" applyAlignment="1">
      <alignment horizontal="center" vertical="center"/>
    </xf>
    <xf numFmtId="0" fontId="20" fillId="2" borderId="0" xfId="1" applyFill="1"/>
    <xf numFmtId="164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8" fillId="2" borderId="3" xfId="0" applyFont="1" applyFill="1" applyBorder="1" applyAlignment="1">
      <alignment horizontal="left"/>
    </xf>
    <xf numFmtId="164" fontId="6" fillId="2" borderId="0" xfId="0" applyNumberFormat="1" applyFont="1" applyFill="1"/>
    <xf numFmtId="44" fontId="6" fillId="2" borderId="0" xfId="0" applyNumberFormat="1" applyFont="1" applyFill="1" applyAlignment="1">
      <alignment horizontal="center"/>
    </xf>
    <xf numFmtId="0" fontId="0" fillId="2" borderId="11" xfId="0" applyFill="1" applyBorder="1"/>
    <xf numFmtId="0" fontId="1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0" fontId="22" fillId="8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10" fontId="15" fillId="2" borderId="0" xfId="3" applyNumberFormat="1" applyFont="1" applyFill="1" applyAlignment="1">
      <alignment horizontal="center"/>
    </xf>
    <xf numFmtId="0" fontId="24" fillId="0" borderId="0" xfId="4"/>
    <xf numFmtId="0" fontId="25" fillId="0" borderId="0" xfId="4" applyFont="1" applyAlignment="1">
      <alignment horizontal="left" vertical="center"/>
    </xf>
    <xf numFmtId="0" fontId="24" fillId="0" borderId="8" xfId="4" applyBorder="1"/>
    <xf numFmtId="0" fontId="26" fillId="0" borderId="0" xfId="4" applyFont="1" applyAlignment="1">
      <alignment horizontal="left" vertical="center"/>
    </xf>
    <xf numFmtId="0" fontId="27" fillId="5" borderId="0" xfId="4" applyFont="1" applyFill="1" applyAlignment="1">
      <alignment horizontal="left" vertical="center"/>
    </xf>
    <xf numFmtId="0" fontId="27" fillId="5" borderId="8" xfId="4" applyFont="1" applyFill="1" applyBorder="1" applyAlignment="1">
      <alignment horizontal="center" vertical="center"/>
    </xf>
    <xf numFmtId="0" fontId="27" fillId="5" borderId="0" xfId="4" applyFont="1" applyFill="1" applyAlignment="1">
      <alignment horizontal="center" vertical="center"/>
    </xf>
    <xf numFmtId="166" fontId="24" fillId="0" borderId="0" xfId="4" applyNumberFormat="1" applyAlignment="1">
      <alignment horizontal="right" vertical="center"/>
    </xf>
    <xf numFmtId="168" fontId="24" fillId="0" borderId="8" xfId="4" applyNumberFormat="1" applyBorder="1" applyAlignment="1">
      <alignment horizontal="center" vertical="center"/>
    </xf>
    <xf numFmtId="0" fontId="24" fillId="0" borderId="0" xfId="4" applyAlignment="1">
      <alignment horizontal="center" vertical="center"/>
    </xf>
    <xf numFmtId="0" fontId="28" fillId="2" borderId="3" xfId="0" applyFont="1" applyFill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44" fontId="6" fillId="2" borderId="0" xfId="0" applyNumberFormat="1" applyFont="1" applyFill="1" applyAlignment="1">
      <alignment horizontal="center" vertical="center"/>
    </xf>
    <xf numFmtId="44" fontId="1" fillId="2" borderId="3" xfId="0" applyNumberFormat="1" applyFont="1" applyFill="1" applyBorder="1" applyAlignment="1">
      <alignment horizontal="center"/>
    </xf>
    <xf numFmtId="44" fontId="6" fillId="2" borderId="0" xfId="0" applyNumberFormat="1" applyFont="1" applyFill="1"/>
    <xf numFmtId="10" fontId="1" fillId="2" borderId="0" xfId="0" applyNumberFormat="1" applyFont="1" applyFill="1"/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165" fontId="6" fillId="4" borderId="21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6" xfId="0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  <xf numFmtId="0" fontId="14" fillId="2" borderId="0" xfId="0" applyFont="1" applyFill="1" applyAlignment="1">
      <alignment horizontal="center" vertical="center"/>
    </xf>
    <xf numFmtId="0" fontId="6" fillId="9" borderId="7" xfId="0" applyFont="1" applyFill="1" applyBorder="1" applyAlignment="1">
      <alignment horizontal="left"/>
    </xf>
    <xf numFmtId="165" fontId="6" fillId="9" borderId="7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2" fillId="8" borderId="1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/>
    </xf>
    <xf numFmtId="165" fontId="6" fillId="2" borderId="7" xfId="0" applyNumberFormat="1" applyFont="1" applyFill="1" applyBorder="1" applyAlignment="1">
      <alignment horizontal="center"/>
    </xf>
    <xf numFmtId="164" fontId="6" fillId="2" borderId="0" xfId="0" applyNumberFormat="1" applyFont="1" applyFill="1" applyAlignment="1">
      <alignment horizontal="center"/>
    </xf>
    <xf numFmtId="44" fontId="1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22" fillId="8" borderId="0" xfId="0" applyFont="1" applyFill="1" applyAlignment="1">
      <alignment horizontal="left"/>
    </xf>
    <xf numFmtId="0" fontId="1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0" borderId="8" xfId="0" applyBorder="1"/>
    <xf numFmtId="0" fontId="0" fillId="0" borderId="0" xfId="0"/>
    <xf numFmtId="0" fontId="11" fillId="0" borderId="0" xfId="0" applyFont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4" fillId="0" borderId="8" xfId="4" applyBorder="1"/>
    <xf numFmtId="0" fontId="24" fillId="0" borderId="0" xfId="4"/>
    <xf numFmtId="0" fontId="25" fillId="0" borderId="0" xfId="4" applyFont="1" applyAlignment="1">
      <alignment horizontal="left" vertical="center" wrapText="1"/>
    </xf>
    <xf numFmtId="0" fontId="24" fillId="0" borderId="0" xfId="4" applyAlignment="1">
      <alignment vertical="center"/>
    </xf>
    <xf numFmtId="0" fontId="24" fillId="0" borderId="0" xfId="4" applyAlignment="1">
      <alignment horizontal="left" vertical="center" wrapText="1"/>
    </xf>
    <xf numFmtId="0" fontId="13" fillId="5" borderId="0" xfId="1" applyFont="1" applyFill="1" applyAlignment="1">
      <alignment horizontal="center" vertical="center"/>
    </xf>
    <xf numFmtId="0" fontId="20" fillId="0" borderId="0" xfId="1"/>
    <xf numFmtId="0" fontId="11" fillId="0" borderId="12" xfId="1" applyFont="1" applyBorder="1" applyAlignment="1">
      <alignment horizontal="left" vertical="center" wrapText="1"/>
    </xf>
    <xf numFmtId="0" fontId="11" fillId="0" borderId="13" xfId="1" applyFont="1" applyBorder="1" applyAlignment="1">
      <alignment horizontal="left" vertical="center" wrapText="1"/>
    </xf>
    <xf numFmtId="0" fontId="20" fillId="0" borderId="0" xfId="1" applyAlignment="1">
      <alignment vertical="center"/>
    </xf>
    <xf numFmtId="0" fontId="20" fillId="0" borderId="0" xfId="1" applyAlignment="1">
      <alignment vertical="center" wrapText="1"/>
    </xf>
  </cellXfs>
  <cellStyles count="5">
    <cellStyle name="Hyperlink" xfId="2" builtinId="8"/>
    <cellStyle name="Normal" xfId="0" builtinId="0"/>
    <cellStyle name="Normal 2" xfId="1" xr:uid="{00000000-0005-0000-0000-000002000000}"/>
    <cellStyle name="Normal 3" xfId="4" xr:uid="{00000000-0005-0000-0000-000003000000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23091</xdr:colOff>
      <xdr:row>5</xdr:row>
      <xdr:rowOff>32376</xdr:rowOff>
    </xdr:from>
    <xdr:to>
      <xdr:col>5</xdr:col>
      <xdr:colOff>215689</xdr:colOff>
      <xdr:row>10</xdr:row>
      <xdr:rowOff>3504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8992F85A-318D-1C89-4BB7-84DC6DFA65EF}"/>
            </a:ext>
          </a:extLst>
        </xdr:cNvPr>
        <xdr:cNvSpPr/>
      </xdr:nvSpPr>
      <xdr:spPr>
        <a:xfrm>
          <a:off x="23091" y="1148437"/>
          <a:ext cx="3232901" cy="1048703"/>
        </a:xfrm>
        <a:prstGeom prst="homePlate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200">
              <a:latin typeface="Bahnschrift SemiCondensed" panose="020B0502040204020203" pitchFamily="34" charset="0"/>
            </a:rPr>
            <a:t>Client; </a:t>
          </a:r>
          <a:r>
            <a:rPr lang="en-GB" sz="1200" baseline="0">
              <a:latin typeface="Bahnschrift SemiCondensed" panose="020B0502040204020203" pitchFamily="34" charset="0"/>
            </a:rPr>
            <a:t> </a:t>
          </a:r>
        </a:p>
        <a:p>
          <a:pPr algn="l"/>
          <a:endParaRPr lang="en-GB" sz="1200" baseline="0">
            <a:latin typeface="Bahnschrift SemiCondensed" panose="020B0502040204020203" pitchFamily="34" charset="0"/>
          </a:endParaRPr>
        </a:p>
        <a:p>
          <a:pPr algn="l"/>
          <a:r>
            <a:rPr lang="en-GB" sz="1200" baseline="0">
              <a:latin typeface="Bahnschrift SemiCondensed" panose="020B0502040204020203" pitchFamily="34" charset="0"/>
            </a:rPr>
            <a:t>Issue Date; April 2024</a:t>
          </a:r>
        </a:p>
        <a:p>
          <a:pPr algn="l"/>
          <a:endParaRPr lang="en-GB" sz="1200" baseline="0">
            <a:latin typeface="Bahnschrift SemiCondensed" panose="020B0502040204020203" pitchFamily="34" charset="0"/>
          </a:endParaRPr>
        </a:p>
        <a:p>
          <a:pPr algn="l"/>
          <a:r>
            <a:rPr lang="en-GB" sz="1200" baseline="0">
              <a:latin typeface="Bahnschrift SemiCondensed" panose="020B0502040204020203" pitchFamily="34" charset="0"/>
            </a:rPr>
            <a:t>Author;  Max James</a:t>
          </a:r>
          <a:endParaRPr lang="en-GB" sz="1200">
            <a:latin typeface="Bahnschrift SemiCondensed" panose="020B0502040204020203" pitchFamily="34" charset="0"/>
          </a:endParaRPr>
        </a:p>
      </xdr:txBody>
    </xdr:sp>
    <xdr:clientData/>
  </xdr:twoCellAnchor>
  <xdr:twoCellAnchor editAs="oneCell">
    <xdr:from>
      <xdr:col>0</xdr:col>
      <xdr:colOff>565496</xdr:colOff>
      <xdr:row>5</xdr:row>
      <xdr:rowOff>63960</xdr:rowOff>
    </xdr:from>
    <xdr:to>
      <xdr:col>1</xdr:col>
      <xdr:colOff>517173</xdr:colOff>
      <xdr:row>6</xdr:row>
      <xdr:rowOff>146243</xdr:rowOff>
    </xdr:to>
    <xdr:pic>
      <xdr:nvPicPr>
        <xdr:cNvPr id="2" name="Picture 1" descr="University of Wales Trinity Saint David - myday">
          <a:extLst>
            <a:ext uri="{FF2B5EF4-FFF2-40B4-BE49-F238E27FC236}">
              <a16:creationId xmlns:a16="http://schemas.microsoft.com/office/drawing/2014/main" id="{A8F257A4-EBA0-83AA-B7B0-AE5897239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496" y="1180021"/>
          <a:ext cx="559738" cy="267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3</xdr:col>
      <xdr:colOff>742257</xdr:colOff>
      <xdr:row>16</xdr:row>
      <xdr:rowOff>132231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C2BE7DC-FD0D-5DBB-5BC3-5501C6D8D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76700"/>
          <a:ext cx="3657600" cy="1322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1</xdr:rowOff>
    </xdr:from>
    <xdr:to>
      <xdr:col>3</xdr:col>
      <xdr:colOff>778896</xdr:colOff>
      <xdr:row>20</xdr:row>
      <xdr:rowOff>152400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A7276A7-BD15-AAF7-A817-D416EA232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076701"/>
          <a:ext cx="3688524" cy="1523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22861</xdr:rowOff>
    </xdr:from>
    <xdr:to>
      <xdr:col>3</xdr:col>
      <xdr:colOff>702252</xdr:colOff>
      <xdr:row>13</xdr:row>
      <xdr:rowOff>1319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7246EDB-7AB8-39ED-A946-EEF6E8A3C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916681"/>
          <a:ext cx="3611880" cy="155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122464</xdr:colOff>
      <xdr:row>6</xdr:row>
      <xdr:rowOff>0</xdr:rowOff>
    </xdr:from>
    <xdr:to>
      <xdr:col>6</xdr:col>
      <xdr:colOff>245536</xdr:colOff>
      <xdr:row>20</xdr:row>
      <xdr:rowOff>56606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9B0314-622B-60D6-0066-5CBBB8911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464" y="1292679"/>
          <a:ext cx="5188739" cy="254263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ames, Max" id="{AF4933EC-8CDF-4E72-A04E-B4BED9C177AE}" userId="S::Max.James@pembrokeshire.gov.uk::1d86a7b1-d4b2-48da-8aee-3f8bf78d2544" providerId="AD"/>
  <person displayName="James, Max" id="{B1936530-4679-4F71-9767-480C222CCAD7}" userId="S::max.james@pembrokeshire.gov.uk::1d86a7b1-d4b2-48da-8aee-3f8bf78d2544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4" dT="2024-04-16T14:12:20.33" personId="{AF4933EC-8CDF-4E72-A04E-B4BED9C177AE}" id="{263B647B-639E-4020-99FC-D920E723A80B}">
    <text>Number of Piles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0" dT="2024-04-15T15:09:04.75" personId="{AF4933EC-8CDF-4E72-A04E-B4BED9C177AE}" id="{86A35F8A-48C4-41F0-A49C-2D530C8CCDED}">
    <text>GIFA of Building</text>
  </threadedComment>
  <threadedComment ref="C22" dT="2024-04-15T15:27:37.35" personId="{AF4933EC-8CDF-4E72-A04E-B4BED9C177AE}" id="{BED9B16D-6798-4D07-BB46-9EA70E240C61}">
    <text>1 Pile per 1.2m2 (assumption) based on ground conditions</text>
  </threadedComment>
  <threadedComment ref="C30" dT="2024-04-16T14:13:18.84" personId="{AF4933EC-8CDF-4E72-A04E-B4BED9C177AE}" id="{21AF33EA-008A-4FE9-BCE8-9331DAE013C0}">
    <text>As per take off sheet</text>
  </threadedComment>
  <threadedComment ref="E30" dT="2024-04-16T14:16:45.91" personId="{AF4933EC-8CDF-4E72-A04E-B4BED9C177AE}" id="{7A2A41CF-930B-452A-BC04-6AB81522AE27}">
    <text>Rate inclusive of material arising &amp; disposal (£63 for material arising, £12.60 for disposal / storage if necessary)</text>
  </threadedComment>
  <threadedComment ref="C39" dT="2024-04-16T14:06:26.34" personId="{AF4933EC-8CDF-4E72-A04E-B4BED9C177AE}" id="{A22DB817-CB0F-421C-828C-B8F855585FDC}">
    <text>125 piles / 20 piles (cost per 20)</text>
  </threadedComment>
  <threadedComment ref="C43" dT="2024-04-16T14:07:33.88" personId="{AF4933EC-8CDF-4E72-A04E-B4BED9C177AE}" id="{54DA010E-BB78-4B23-9851-15C01D80F22F}">
    <text>125 / 3 (cot per 3 piles, allowance for 1 more)</text>
  </threadedComment>
  <threadedComment ref="C51" dT="2024-04-16T14:19:23.76" personId="{AF4933EC-8CDF-4E72-A04E-B4BED9C177AE}" id="{74A57145-1F9C-4503-9242-434A12476F27}">
    <text>GIFA</text>
  </threadedComment>
  <threadedComment ref="C54" dT="2024-04-16T14:19:54.89" personId="{AF4933EC-8CDF-4E72-A04E-B4BED9C177AE}" id="{159FD184-01F2-40D1-BB3E-4907A45E5F2F}">
    <text>Allowance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C10" dT="2024-04-09T10:36:52.84" personId="{AF4933EC-8CDF-4E72-A04E-B4BED9C177AE}" id="{ED7ADEDE-1082-48C7-A11F-26CFF7A93D28}">
    <text>Assumed - based on building with similar GIFA</text>
  </threadedComment>
  <threadedComment ref="C13" dT="2024-04-09T10:38:02.87" personId="{AF4933EC-8CDF-4E72-A04E-B4BED9C177AE}" id="{00DEAA1A-B06E-4B02-8BE6-C0F19B773022}">
    <text>GIFA</text>
  </threadedComment>
  <threadedComment ref="C20" dT="2024-04-09T10:41:34.68" personId="{AF4933EC-8CDF-4E72-A04E-B4BED9C177AE}" id="{A280B6A1-8161-4BDC-B7E8-064CAD601770}">
    <text>(1850*5) - Allowance for all floors</text>
  </threadedComment>
  <threadedComment ref="C37" dT="2024-04-09T10:46:47.41" personId="{AF4933EC-8CDF-4E72-A04E-B4BED9C177AE}" id="{9BBAF51E-F0AC-4259-94E1-B040B65B8268}">
    <text>Allowance for overhang of 100mm</text>
  </threadedComment>
  <threadedComment ref="C41" dT="2024-04-09T10:53:43.90" personId="{AF4933EC-8CDF-4E72-A04E-B4BED9C177AE}" id="{E50CB805-4F87-4C2C-8814-09C5BB4B891D}">
    <text>Allowed area - based on similar building</text>
  </threadedComment>
  <threadedComment ref="C47" dT="2024-04-09T10:55:39.09" personId="{AF4933EC-8CDF-4E72-A04E-B4BED9C177AE}" id="{C14FF1F6-6AE8-4253-95F4-B530B4382023}">
    <text>Allowance for overhang of 100mm</text>
  </threadedComment>
  <threadedComment ref="C58" dT="2024-04-09T10:53:43.90" personId="{AF4933EC-8CDF-4E72-A04E-B4BED9C177AE}" id="{BC304F7B-8C79-4D12-A0AE-EBDF92303FFD}">
    <text>Allowed area - based on similar building</text>
  </threadedComment>
  <threadedComment ref="C62" dT="2024-04-09T12:53:31.83" personId="{B1936530-4679-4F71-9767-480C222CCAD7}" id="{C3B56F72-C5AA-4118-864E-3B7B00C7B670}">
    <text>Outside of roof area</text>
  </threadedComment>
  <threadedComment ref="C64" dT="2024-04-09T12:53:31.83" personId="{B1936530-4679-4F71-9767-480C222CCAD7}" id="{D6D444AA-231C-4659-9ED9-57995C5847B2}">
    <text>Outside of roof area</text>
  </threadedComment>
  <threadedComment ref="C67" dT="2024-04-09T12:53:31.83" personId="{B1936530-4679-4F71-9767-480C222CCAD7}" id="{F2267D02-C16B-4A68-8B50-D2A0EC396E87}">
    <text>Outside of roof area</text>
  </threadedComment>
  <threadedComment ref="C80" dT="2024-04-09T13:08:28.93" personId="{B1936530-4679-4F71-9767-480C222CCAD7}" id="{19391588-6C5B-42E6-AE75-F898E5CC12B8}">
    <text>Assumed staircases 1.8m * no of staircases</text>
  </threadedComment>
  <threadedComment ref="C83" dT="2024-04-09T13:08:28.93" personId="{B1936530-4679-4F71-9767-480C222CCAD7}" id="{3CB695BF-4D66-4355-8544-02E7438B42F1}">
    <text>Assumed staircases 1.8m * no of staircases</text>
  </threadedComment>
  <threadedComment ref="C119" dT="2024-04-11T10:07:02.68" personId="{AF4933EC-8CDF-4E72-A04E-B4BED9C177AE}" id="{1042D0CD-8E5A-4A14-86F5-13A178824655}">
    <text>Window Schedule / 4 - to be determined throughout design development</text>
  </threadedComment>
  <threadedComment ref="C121" dT="2024-04-11T10:07:02.68" personId="{AF4933EC-8CDF-4E72-A04E-B4BED9C177AE}" id="{EE416437-B738-4E1B-ABA7-E823C1D0B944}">
    <text>Window Schedule / 4 - to be determined throughout design development</text>
  </threadedComment>
  <threadedComment ref="C123" dT="2024-04-11T10:07:02.68" personId="{AF4933EC-8CDF-4E72-A04E-B4BED9C177AE}" id="{B10AE9BF-C21C-4021-8CF9-2122378A4431}">
    <text>Window Schedule / 4 - to be determined throughout design development</text>
  </threadedComment>
  <threadedComment ref="C125" dT="2024-04-11T10:07:02.68" personId="{AF4933EC-8CDF-4E72-A04E-B4BED9C177AE}" id="{F9E0B2DC-BE2D-4634-86DB-3E966E7B92A7}">
    <text>Window Schedule / 4 - to be determined throughout design development</text>
  </threadedComment>
  <threadedComment ref="C127" dT="2024-04-11T12:58:25.96" personId="{B1936530-4679-4F71-9767-480C222CCAD7}" id="{CC3B713F-C423-4DBE-87A5-06A1D9D568B2}">
    <text>Inclusive of 1 x Shop Entrance Front, 1 x Shop Entrance Rear &amp; 1 x Glazed Entrance</text>
  </threadedComment>
  <threadedComment ref="C147" dT="2024-04-11T14:45:13.30" personId="{AF4933EC-8CDF-4E72-A04E-B4BED9C177AE}" id="{4DF34226-08A0-40B3-B1FD-94FD7B296EF1}">
    <text>Span of Building - Assumed this would be required due to the span of the building</text>
  </threadedComment>
  <threadedComment ref="C151" dT="2024-04-11T14:26:51.41" personId="{AF4933EC-8CDF-4E72-A04E-B4BED9C177AE}" id="{75E10FC1-FCA3-400D-B3F1-7F9F9587A62D}">
    <text>Calculation on Take-Off Sheet</text>
  </threadedComment>
  <threadedComment ref="C154" dT="2024-04-11T14:26:51.41" personId="{AF4933EC-8CDF-4E72-A04E-B4BED9C177AE}" id="{F47E58DC-0547-419E-B12B-A6368FD101DE}">
    <text>Calculation on Take-Off Sheet</text>
  </threadedComment>
  <threadedComment ref="C157" dT="2024-04-09T13:08:28.93" personId="{B1936530-4679-4F71-9767-480C222CCAD7}" id="{E6470056-30F9-436F-A0C4-0772A610C9AF}">
    <text>Assumed staircases 1.8m * no of staircases</text>
  </threadedComment>
  <threadedComment ref="C159" dT="2024-04-11T14:44:55.42" personId="{AF4933EC-8CDF-4E72-A04E-B4BED9C177AE}" id="{83941E7C-D58C-4111-85A4-2B2BCC6B43C2}">
    <text>Rooms halved - due to layout of building partitioning could be halved (backs onto another room)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C12" dT="2024-04-11T12:58:55.57" personId="{B1936530-4679-4F71-9767-480C222CCAD7}" id="{6B54295A-2726-4DA8-B8D6-AA3380A158BE}">
    <text>Hotel rooms 25m2 * 132 for No. of Rooms</text>
  </threadedComment>
  <threadedComment ref="C15" dT="2024-04-11T12:58:55.57" personId="{B1936530-4679-4F71-9767-480C222CCAD7}" id="{26D94B78-432D-4B25-B685-EDF1D66E60A7}">
    <text>Hotel rooms 25m2 * 132 for No. of Rooms</text>
  </threadedComment>
  <threadedComment ref="C18" dT="2024-04-11T12:58:55.57" personId="{B1936530-4679-4F71-9767-480C222CCAD7}" id="{5EC2F18D-39E5-4E6B-A73D-02F91462DB54}">
    <text>Hotel rooms 25m2 * 132 for No. of Rooms</text>
  </threadedComment>
  <threadedComment ref="C25" dT="2024-04-11T12:58:55.57" personId="{B1936530-4679-4F71-9767-480C222CCAD7}" id="{864B1575-8E1F-44EE-BB63-CC8D9F4C2236}">
    <text>Hotel rooms 25m2 * 132 for No. of Rooms</text>
  </threadedComment>
  <threadedComment ref="C28" dT="2024-04-11T12:58:55.57" personId="{B1936530-4679-4F71-9767-480C222CCAD7}" id="{04576B04-37C8-416D-A836-31F58F3DE037}">
    <text>Hotel rooms 25m2 * 132 for No. of Rooms</text>
  </threadedComment>
  <threadedComment ref="C35" dT="2024-04-11T12:58:55.57" personId="{B1936530-4679-4F71-9767-480C222CCAD7}" id="{26457899-0010-4A97-9952-A76216895BB0}">
    <text>Hotel rooms 25m2 * 132 for No. of Rooms</text>
  </threadedComment>
  <threadedComment ref="C38" dT="2024-04-11T12:58:55.57" personId="{B1936530-4679-4F71-9767-480C222CCAD7}" id="{B1BB6E6F-5DB2-4BF6-84A5-C5E1166BEABE}">
    <text>Hotel rooms 25m2 * 132 for No. of Rooms</text>
  </threadedComment>
  <threadedComment ref="C41" dT="2024-04-11T12:58:55.57" personId="{B1936530-4679-4F71-9767-480C222CCAD7}" id="{7B5DCD36-BAAA-4FCA-A21B-5E2324DEA4BD}">
    <text>Hotel rooms 25m2 * 132 for No. of Rooms</text>
  </threadedComment>
  <threadedComment ref="C50" dT="2024-04-11T13:03:35.23" personId="{B1936530-4679-4F71-9767-480C222CCAD7}" id="{B0C3617C-8A23-441F-B066-F2083BC10010}">
    <text>Gross Internal Floor Area</text>
  </threadedComment>
  <threadedComment ref="C53" dT="2024-04-11T13:03:35.23" personId="{B1936530-4679-4F71-9767-480C222CCAD7}" id="{93AD03AD-1CD3-48B5-A367-189290D61B18}">
    <text>Gross Internal Floor Area</text>
  </threadedComment>
  <threadedComment ref="C56" dT="2024-04-11T13:03:35.23" personId="{B1936530-4679-4F71-9767-480C222CCAD7}" id="{92713F54-67F0-4CCA-9BF0-4DEE7FC57432}">
    <text>Gross Internal Floor Area</text>
  </threadedComment>
  <threadedComment ref="C63" dT="2024-04-11T13:03:35.23" personId="{B1936530-4679-4F71-9767-480C222CCAD7}" id="{F82FF949-CC57-4DDE-90B8-1027DCF1C183}">
    <text>Gross Internal Floor Area</text>
  </threadedComment>
  <threadedComment ref="C66" dT="2024-04-11T13:03:35.23" personId="{B1936530-4679-4F71-9767-480C222CCAD7}" id="{C2076144-5116-449F-8181-73733726E0F8}">
    <text>Gross Internal Floor Area</text>
  </threadedComment>
  <threadedComment ref="C73" dT="2024-04-11T13:03:35.23" personId="{B1936530-4679-4F71-9767-480C222CCAD7}" id="{8E389448-E71F-41B8-8928-FDDC803673E7}">
    <text>Gross Internal Floor Area</text>
  </threadedComment>
  <threadedComment ref="C76" dT="2024-04-11T13:03:35.23" personId="{B1936530-4679-4F71-9767-480C222CCAD7}" id="{7FE516D8-C39E-424C-8311-6A4A3EA1D59D}">
    <text>Gross Internal Floor Area</text>
  </threadedComment>
  <threadedComment ref="C79" dT="2024-04-11T13:03:35.23" personId="{B1936530-4679-4F71-9767-480C222CCAD7}" id="{EA31DE8C-FD4F-48F1-886C-BFD0C77A58A5}">
    <text>Gross Internal Floor Area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E8" dT="2024-04-18T07:51:00.11" personId="{AF4933EC-8CDF-4E72-A04E-B4BED9C177AE}" id="{B9D117DC-5DEB-46AC-AE2B-D7F631C3E369}">
    <text>Works cost + preliminaries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E8" dT="2024-04-18T07:52:12.70" personId="{AF4933EC-8CDF-4E72-A04E-B4BED9C177AE}" id="{0118B3F2-87E4-4049-A268-3371C1E06B13}">
    <text>Contractors works cost + preliminaries + OHP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Relationship Id="rId4" Type="http://schemas.microsoft.com/office/2017/10/relationships/threadedComment" Target="../threadedComments/threadedComment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Relationship Id="rId4" Type="http://schemas.microsoft.com/office/2017/10/relationships/threadedComment" Target="../threadedComments/threadedComment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Relationship Id="rId4" Type="http://schemas.microsoft.com/office/2017/10/relationships/threadedComment" Target="../threadedComments/threadedComment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8.bin"/><Relationship Id="rId4" Type="http://schemas.microsoft.com/office/2017/10/relationships/threadedComment" Target="../threadedComments/threadedComment5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9.bin"/><Relationship Id="rId4" Type="http://schemas.microsoft.com/office/2017/10/relationships/threadedComment" Target="../threadedComments/threadedComment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www.bauder.co.uk/getdoc/848a138e-8b72-4fdc-9c08-9d230d3b0830/flat-roof-design-guide.pdf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7"/>
  <sheetViews>
    <sheetView view="pageBreakPreview" zoomScale="99" zoomScaleNormal="100" zoomScaleSheetLayoutView="70" zoomScalePageLayoutView="85" workbookViewId="0">
      <selection activeCell="G14" sqref="G14"/>
    </sheetView>
  </sheetViews>
  <sheetFormatPr defaultColWidth="8.88671875" defaultRowHeight="14.4" customHeight="1" zeroHeight="1" x14ac:dyDescent="0.3"/>
  <cols>
    <col min="1" max="9" width="8.88671875" style="1" customWidth="1"/>
    <col min="10" max="13" width="0" hidden="1" customWidth="1"/>
  </cols>
  <sheetData>
    <row r="1" spans="1:9" ht="29.4" x14ac:dyDescent="0.45">
      <c r="A1" s="124" t="s">
        <v>0</v>
      </c>
      <c r="B1" s="124"/>
      <c r="C1" s="124"/>
      <c r="D1" s="124"/>
      <c r="E1" s="124"/>
      <c r="F1" s="124"/>
      <c r="G1" s="124"/>
      <c r="H1" s="124"/>
      <c r="I1" s="124"/>
    </row>
    <row r="2" spans="1:9" x14ac:dyDescent="0.3"/>
    <row r="3" spans="1:9" x14ac:dyDescent="0.3"/>
    <row r="4" spans="1:9" x14ac:dyDescent="0.3"/>
    <row r="5" spans="1:9" x14ac:dyDescent="0.3"/>
    <row r="6" spans="1:9" x14ac:dyDescent="0.3"/>
    <row r="7" spans="1:9" ht="20.399999999999999" x14ac:dyDescent="0.35">
      <c r="B7" s="7"/>
      <c r="C7" s="20"/>
      <c r="D7" s="6"/>
      <c r="E7" s="6"/>
      <c r="F7" s="6"/>
      <c r="G7" s="6"/>
      <c r="H7" s="6"/>
      <c r="I7" s="6"/>
    </row>
    <row r="8" spans="1:9" x14ac:dyDescent="0.3">
      <c r="B8" s="7"/>
      <c r="C8" s="7"/>
      <c r="D8" s="7"/>
      <c r="E8" s="7"/>
    </row>
    <row r="9" spans="1:9" ht="20.399999999999999" x14ac:dyDescent="0.35">
      <c r="B9" s="7"/>
      <c r="C9" s="6"/>
      <c r="D9" s="6"/>
      <c r="E9" s="6"/>
      <c r="F9" s="6"/>
      <c r="G9" s="6"/>
      <c r="H9" s="6"/>
      <c r="I9" s="6"/>
    </row>
    <row r="10" spans="1:9" x14ac:dyDescent="0.3">
      <c r="B10" s="7"/>
      <c r="C10" s="7"/>
      <c r="D10" s="7"/>
      <c r="E10" s="7"/>
    </row>
    <row r="11" spans="1:9" ht="20.399999999999999" x14ac:dyDescent="0.35">
      <c r="B11" s="7"/>
      <c r="C11" s="6"/>
      <c r="D11" s="6"/>
      <c r="E11" s="6"/>
      <c r="F11" s="6"/>
      <c r="G11" s="6"/>
      <c r="H11" s="6"/>
      <c r="I11" s="6"/>
    </row>
    <row r="12" spans="1:9" x14ac:dyDescent="0.3"/>
    <row r="13" spans="1:9" x14ac:dyDescent="0.3"/>
    <row r="14" spans="1:9" x14ac:dyDescent="0.3"/>
    <row r="15" spans="1:9" x14ac:dyDescent="0.3"/>
    <row r="16" spans="1:9" s="1" customFormat="1" x14ac:dyDescent="0.3"/>
    <row r="17" s="1" customFormat="1" x14ac:dyDescent="0.3"/>
    <row r="18" s="1" customFormat="1" x14ac:dyDescent="0.3"/>
    <row r="19" s="1" customFormat="1" x14ac:dyDescent="0.3"/>
    <row r="20" s="1" customFormat="1" x14ac:dyDescent="0.3"/>
    <row r="21" s="1" customFormat="1" x14ac:dyDescent="0.3"/>
    <row r="22" s="1" customFormat="1" x14ac:dyDescent="0.3"/>
    <row r="23" s="1" customFormat="1" x14ac:dyDescent="0.3"/>
    <row r="24" s="1" customFormat="1" x14ac:dyDescent="0.3"/>
    <row r="25" s="1" customFormat="1" x14ac:dyDescent="0.3"/>
    <row r="26" s="1" customFormat="1" x14ac:dyDescent="0.3"/>
    <row r="27" s="1" customFormat="1" x14ac:dyDescent="0.3"/>
    <row r="28" s="1" customFormat="1" x14ac:dyDescent="0.3"/>
    <row r="29" s="1" customFormat="1" x14ac:dyDescent="0.3"/>
    <row r="30" s="1" customFormat="1" x14ac:dyDescent="0.3"/>
    <row r="31" s="1" customFormat="1" x14ac:dyDescent="0.3"/>
    <row r="32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x14ac:dyDescent="0.3"/>
    <row r="42" x14ac:dyDescent="0.3"/>
    <row r="43" x14ac:dyDescent="0.3"/>
    <row r="44" x14ac:dyDescent="0.3"/>
    <row r="45" x14ac:dyDescent="0.3"/>
    <row r="46" x14ac:dyDescent="0.3"/>
    <row r="47" x14ac:dyDescent="0.3"/>
    <row r="48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1"/>
  <sheetViews>
    <sheetView view="pageBreakPreview" topLeftCell="A11" zoomScale="70" zoomScaleNormal="100" zoomScaleSheetLayoutView="70" zoomScalePageLayoutView="85" workbookViewId="0">
      <selection activeCell="A42" sqref="A42"/>
    </sheetView>
  </sheetViews>
  <sheetFormatPr defaultColWidth="8.88671875" defaultRowHeight="14.4" customHeight="1" x14ac:dyDescent="0.3"/>
  <cols>
    <col min="1" max="9" width="8.88671875" style="1" customWidth="1"/>
    <col min="10" max="13" width="0" hidden="1" customWidth="1"/>
  </cols>
  <sheetData>
    <row r="1" spans="1:9" ht="29.4" x14ac:dyDescent="0.45">
      <c r="A1" s="124" t="s">
        <v>1</v>
      </c>
      <c r="B1" s="124"/>
      <c r="C1" s="124"/>
      <c r="D1" s="124"/>
      <c r="E1" s="124"/>
      <c r="F1" s="124"/>
      <c r="G1" s="124"/>
      <c r="H1" s="124"/>
      <c r="I1" s="124"/>
    </row>
    <row r="2" spans="1:9" x14ac:dyDescent="0.3"/>
    <row r="3" spans="1:9" ht="17.399999999999999" x14ac:dyDescent="0.3">
      <c r="A3" s="128" t="s">
        <v>671</v>
      </c>
      <c r="B3" s="129"/>
      <c r="C3" s="127" t="s">
        <v>2</v>
      </c>
      <c r="D3" s="128"/>
      <c r="E3" s="128"/>
    </row>
    <row r="4" spans="1:9" ht="17.399999999999999" x14ac:dyDescent="0.3">
      <c r="C4" s="16"/>
    </row>
    <row r="5" spans="1:9" ht="17.399999999999999" x14ac:dyDescent="0.3">
      <c r="A5" s="125" t="s">
        <v>672</v>
      </c>
      <c r="B5" s="126"/>
      <c r="C5" s="16" t="s">
        <v>479</v>
      </c>
    </row>
    <row r="6" spans="1:9" ht="17.399999999999999" x14ac:dyDescent="0.3">
      <c r="C6" s="16"/>
    </row>
    <row r="7" spans="1:9" ht="17.399999999999999" x14ac:dyDescent="0.3">
      <c r="A7" s="125" t="s">
        <v>673</v>
      </c>
      <c r="B7" s="126"/>
      <c r="C7" s="16" t="s">
        <v>3</v>
      </c>
    </row>
    <row r="8" spans="1:9" x14ac:dyDescent="0.3">
      <c r="A8" s="130"/>
      <c r="B8" s="131"/>
      <c r="C8" s="17"/>
    </row>
    <row r="9" spans="1:9" ht="17.399999999999999" x14ac:dyDescent="0.3">
      <c r="A9" s="125" t="s">
        <v>674</v>
      </c>
      <c r="B9" s="126"/>
      <c r="C9" s="16" t="s">
        <v>4</v>
      </c>
    </row>
    <row r="10" spans="1:9" x14ac:dyDescent="0.3">
      <c r="A10" s="39"/>
      <c r="B10" s="39"/>
      <c r="C10" s="17"/>
    </row>
    <row r="11" spans="1:9" ht="17.399999999999999" x14ac:dyDescent="0.3">
      <c r="A11" s="125" t="s">
        <v>675</v>
      </c>
      <c r="B11" s="126"/>
      <c r="C11" s="16" t="s">
        <v>5</v>
      </c>
    </row>
    <row r="12" spans="1:9" x14ac:dyDescent="0.3">
      <c r="A12" s="130"/>
      <c r="B12" s="131"/>
      <c r="C12" s="17"/>
    </row>
    <row r="13" spans="1:9" ht="17.399999999999999" x14ac:dyDescent="0.3">
      <c r="A13" s="125" t="s">
        <v>676</v>
      </c>
      <c r="B13" s="126"/>
      <c r="C13" s="16" t="s">
        <v>6</v>
      </c>
    </row>
    <row r="14" spans="1:9" x14ac:dyDescent="0.3">
      <c r="A14" s="130"/>
      <c r="B14" s="131"/>
      <c r="C14" s="17"/>
    </row>
    <row r="15" spans="1:9" ht="17.399999999999999" x14ac:dyDescent="0.3">
      <c r="A15" s="125" t="s">
        <v>677</v>
      </c>
      <c r="B15" s="126"/>
      <c r="C15" s="16" t="s">
        <v>7</v>
      </c>
    </row>
    <row r="16" spans="1:9" x14ac:dyDescent="0.3">
      <c r="A16" s="130"/>
      <c r="B16" s="131"/>
      <c r="C16" s="17"/>
    </row>
    <row r="17" spans="1:3" ht="17.399999999999999" x14ac:dyDescent="0.3">
      <c r="A17" s="125" t="s">
        <v>678</v>
      </c>
      <c r="B17" s="126"/>
      <c r="C17" s="16" t="s">
        <v>8</v>
      </c>
    </row>
    <row r="18" spans="1:3" x14ac:dyDescent="0.3">
      <c r="A18" s="130"/>
      <c r="B18" s="131"/>
      <c r="C18" s="17"/>
    </row>
    <row r="19" spans="1:3" ht="17.399999999999999" x14ac:dyDescent="0.3">
      <c r="A19" s="125" t="s">
        <v>679</v>
      </c>
      <c r="B19" s="126"/>
      <c r="C19" s="16" t="s">
        <v>9</v>
      </c>
    </row>
    <row r="20" spans="1:3" x14ac:dyDescent="0.3">
      <c r="A20" s="130"/>
      <c r="B20" s="131"/>
      <c r="C20" s="17"/>
    </row>
    <row r="21" spans="1:3" ht="17.399999999999999" x14ac:dyDescent="0.3">
      <c r="A21" s="125" t="s">
        <v>680</v>
      </c>
      <c r="B21" s="126"/>
      <c r="C21" s="16" t="s">
        <v>10</v>
      </c>
    </row>
    <row r="22" spans="1:3" ht="17.399999999999999" x14ac:dyDescent="0.3">
      <c r="A22" s="125"/>
      <c r="B22" s="126"/>
      <c r="C22" s="17"/>
    </row>
    <row r="23" spans="1:3" ht="17.399999999999999" x14ac:dyDescent="0.3">
      <c r="A23" s="125" t="s">
        <v>681</v>
      </c>
      <c r="B23" s="126"/>
      <c r="C23" s="16" t="s">
        <v>11</v>
      </c>
    </row>
    <row r="24" spans="1:3" ht="17.399999999999999" x14ac:dyDescent="0.3">
      <c r="A24" s="125"/>
      <c r="B24" s="126"/>
      <c r="C24" s="17"/>
    </row>
    <row r="25" spans="1:3" ht="17.399999999999999" x14ac:dyDescent="0.3">
      <c r="A25" s="125" t="s">
        <v>682</v>
      </c>
      <c r="B25" s="126"/>
      <c r="C25" s="16" t="s">
        <v>12</v>
      </c>
    </row>
    <row r="26" spans="1:3" ht="17.399999999999999" x14ac:dyDescent="0.3">
      <c r="A26" s="125"/>
      <c r="B26" s="126"/>
      <c r="C26" s="17"/>
    </row>
    <row r="27" spans="1:3" ht="17.399999999999999" x14ac:dyDescent="0.3">
      <c r="A27" s="125" t="s">
        <v>683</v>
      </c>
      <c r="B27" s="126"/>
      <c r="C27" s="16" t="s">
        <v>13</v>
      </c>
    </row>
    <row r="28" spans="1:3" ht="17.399999999999999" x14ac:dyDescent="0.3">
      <c r="A28" s="125"/>
      <c r="B28" s="126"/>
      <c r="C28" s="17"/>
    </row>
    <row r="29" spans="1:3" ht="17.399999999999999" x14ac:dyDescent="0.3">
      <c r="A29" s="125" t="s">
        <v>684</v>
      </c>
      <c r="B29" s="126"/>
      <c r="C29" s="16" t="s">
        <v>14</v>
      </c>
    </row>
    <row r="30" spans="1:3" ht="17.399999999999999" x14ac:dyDescent="0.3">
      <c r="A30" s="125"/>
      <c r="B30" s="126"/>
      <c r="C30" s="17"/>
    </row>
    <row r="31" spans="1:3" ht="17.399999999999999" x14ac:dyDescent="0.3">
      <c r="A31" s="125" t="s">
        <v>685</v>
      </c>
      <c r="B31" s="126"/>
      <c r="C31" s="16" t="s">
        <v>15</v>
      </c>
    </row>
    <row r="32" spans="1:3" ht="17.399999999999999" x14ac:dyDescent="0.3">
      <c r="A32" s="125"/>
      <c r="B32" s="126"/>
      <c r="C32" s="17"/>
    </row>
    <row r="33" spans="1:3" ht="17.399999999999999" x14ac:dyDescent="0.3">
      <c r="A33" s="125" t="s">
        <v>686</v>
      </c>
      <c r="B33" s="126"/>
      <c r="C33" s="16" t="s">
        <v>16</v>
      </c>
    </row>
    <row r="34" spans="1:3" ht="17.399999999999999" x14ac:dyDescent="0.3">
      <c r="A34" s="125"/>
      <c r="B34" s="126"/>
      <c r="C34" s="17"/>
    </row>
    <row r="35" spans="1:3" ht="17.399999999999999" x14ac:dyDescent="0.3">
      <c r="A35" s="125" t="s">
        <v>687</v>
      </c>
      <c r="B35" s="126"/>
      <c r="C35" s="16" t="s">
        <v>17</v>
      </c>
    </row>
    <row r="36" spans="1:3" ht="17.399999999999999" x14ac:dyDescent="0.3">
      <c r="A36" s="125"/>
      <c r="B36" s="126"/>
      <c r="C36" s="17"/>
    </row>
    <row r="37" spans="1:3" ht="17.399999999999999" x14ac:dyDescent="0.3">
      <c r="A37" s="125" t="s">
        <v>688</v>
      </c>
      <c r="B37" s="126"/>
      <c r="C37" s="16" t="s">
        <v>18</v>
      </c>
    </row>
    <row r="38" spans="1:3" ht="17.399999999999999" x14ac:dyDescent="0.3">
      <c r="A38" s="125"/>
      <c r="B38" s="126"/>
      <c r="C38" s="17"/>
    </row>
    <row r="39" spans="1:3" ht="17.399999999999999" x14ac:dyDescent="0.3">
      <c r="A39" s="125" t="s">
        <v>689</v>
      </c>
      <c r="B39" s="126"/>
      <c r="C39" s="16" t="s">
        <v>19</v>
      </c>
    </row>
    <row r="40" spans="1:3" ht="17.399999999999999" x14ac:dyDescent="0.3">
      <c r="B40" s="5"/>
      <c r="C40" s="17"/>
    </row>
    <row r="41" spans="1:3" ht="17.399999999999999" x14ac:dyDescent="0.3">
      <c r="A41" s="125" t="s">
        <v>690</v>
      </c>
      <c r="B41" s="126"/>
      <c r="C41" s="16" t="s">
        <v>670</v>
      </c>
    </row>
    <row r="42" spans="1:3" x14ac:dyDescent="0.3"/>
    <row r="43" spans="1:3" x14ac:dyDescent="0.3"/>
    <row r="44" spans="1:3" x14ac:dyDescent="0.3"/>
    <row r="45" spans="1:3" x14ac:dyDescent="0.3"/>
    <row r="46" spans="1:3" x14ac:dyDescent="0.3"/>
    <row r="47" spans="1:3" x14ac:dyDescent="0.3"/>
    <row r="48" spans="1:3" x14ac:dyDescent="0.3"/>
    <row r="49" x14ac:dyDescent="0.3"/>
    <row r="50" x14ac:dyDescent="0.3"/>
    <row r="51" x14ac:dyDescent="0.3"/>
    <row r="52" x14ac:dyDescent="0.3"/>
    <row r="53" x14ac:dyDescent="0.3"/>
    <row r="54" x14ac:dyDescent="0.3"/>
    <row r="55" x14ac:dyDescent="0.3"/>
    <row r="56" x14ac:dyDescent="0.3"/>
    <row r="57" x14ac:dyDescent="0.3"/>
    <row r="58" x14ac:dyDescent="0.3"/>
    <row r="59" x14ac:dyDescent="0.3"/>
    <row r="60" x14ac:dyDescent="0.3"/>
    <row r="61" x14ac:dyDescent="0.3"/>
    <row r="62" x14ac:dyDescent="0.3"/>
    <row r="63" x14ac:dyDescent="0.3"/>
    <row r="64" x14ac:dyDescent="0.3"/>
    <row r="65" x14ac:dyDescent="0.3"/>
    <row r="66" x14ac:dyDescent="0.3"/>
    <row r="67" x14ac:dyDescent="0.3"/>
    <row r="68" x14ac:dyDescent="0.3"/>
    <row r="69" x14ac:dyDescent="0.3"/>
    <row r="70" x14ac:dyDescent="0.3"/>
    <row r="71" x14ac:dyDescent="0.3"/>
    <row r="72" x14ac:dyDescent="0.3"/>
    <row r="73" x14ac:dyDescent="0.3"/>
    <row r="74" x14ac:dyDescent="0.3"/>
    <row r="75" x14ac:dyDescent="0.3"/>
    <row r="76" x14ac:dyDescent="0.3"/>
    <row r="77" x14ac:dyDescent="0.3"/>
    <row r="78" x14ac:dyDescent="0.3"/>
    <row r="79" x14ac:dyDescent="0.3"/>
    <row r="80" x14ac:dyDescent="0.3"/>
    <row r="81" x14ac:dyDescent="0.3"/>
    <row r="82" x14ac:dyDescent="0.3"/>
    <row r="83" x14ac:dyDescent="0.3"/>
    <row r="84" x14ac:dyDescent="0.3"/>
    <row r="85" x14ac:dyDescent="0.3"/>
    <row r="86" x14ac:dyDescent="0.3"/>
    <row r="87" x14ac:dyDescent="0.3"/>
    <row r="88" x14ac:dyDescent="0.3"/>
    <row r="89" x14ac:dyDescent="0.3"/>
    <row r="90" x14ac:dyDescent="0.3"/>
    <row r="91" x14ac:dyDescent="0.3"/>
    <row r="92" x14ac:dyDescent="0.3"/>
    <row r="93" x14ac:dyDescent="0.3"/>
    <row r="94" x14ac:dyDescent="0.3"/>
    <row r="95" x14ac:dyDescent="0.3"/>
    <row r="96" x14ac:dyDescent="0.3"/>
    <row r="97" x14ac:dyDescent="0.3"/>
    <row r="98" x14ac:dyDescent="0.3"/>
    <row r="99" x14ac:dyDescent="0.3"/>
    <row r="100" x14ac:dyDescent="0.3"/>
    <row r="101" x14ac:dyDescent="0.3"/>
  </sheetData>
  <mergeCells count="37">
    <mergeCell ref="A9:B9"/>
    <mergeCell ref="A29:B29"/>
    <mergeCell ref="A18:B18"/>
    <mergeCell ref="A19:B19"/>
    <mergeCell ref="A20:B20"/>
    <mergeCell ref="A17:B17"/>
    <mergeCell ref="A11:B11"/>
    <mergeCell ref="A12:B12"/>
    <mergeCell ref="A13:B13"/>
    <mergeCell ref="A14:B14"/>
    <mergeCell ref="A15:B15"/>
    <mergeCell ref="A16:B16"/>
    <mergeCell ref="A1:I1"/>
    <mergeCell ref="C3:E3"/>
    <mergeCell ref="A3:B3"/>
    <mergeCell ref="A7:B7"/>
    <mergeCell ref="A8:B8"/>
    <mergeCell ref="A5:B5"/>
    <mergeCell ref="A21:B21"/>
    <mergeCell ref="A22:B22"/>
    <mergeCell ref="A23:B23"/>
    <mergeCell ref="A24:B24"/>
    <mergeCell ref="A25:B25"/>
    <mergeCell ref="A26:B26"/>
    <mergeCell ref="A27:B27"/>
    <mergeCell ref="A28:B28"/>
    <mergeCell ref="A33:B33"/>
    <mergeCell ref="A34:B34"/>
    <mergeCell ref="A30:B30"/>
    <mergeCell ref="A31:B31"/>
    <mergeCell ref="A32:B32"/>
    <mergeCell ref="A35:B35"/>
    <mergeCell ref="A41:B41"/>
    <mergeCell ref="A36:B36"/>
    <mergeCell ref="A37:B37"/>
    <mergeCell ref="A38:B38"/>
    <mergeCell ref="A39:B39"/>
  </mergeCells>
  <phoneticPr fontId="2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9"/>
  <sheetViews>
    <sheetView view="pageBreakPreview" zoomScale="70" zoomScaleNormal="100" zoomScaleSheetLayoutView="70" zoomScalePageLayoutView="85" workbookViewId="0">
      <selection activeCell="E32" sqref="E32"/>
    </sheetView>
  </sheetViews>
  <sheetFormatPr defaultColWidth="8.88671875" defaultRowHeight="14.4" customHeight="1" zeroHeight="1" x14ac:dyDescent="0.3"/>
  <cols>
    <col min="1" max="9" width="8.88671875" style="1" customWidth="1"/>
    <col min="10" max="13" width="0" hidden="1" customWidth="1"/>
  </cols>
  <sheetData>
    <row r="1" spans="1:9" ht="29.4" x14ac:dyDescent="0.45">
      <c r="A1" s="124" t="s">
        <v>20</v>
      </c>
      <c r="B1" s="124"/>
      <c r="C1" s="124"/>
      <c r="D1" s="124"/>
      <c r="E1" s="124"/>
      <c r="F1" s="124"/>
      <c r="G1" s="124"/>
      <c r="H1" s="124"/>
      <c r="I1" s="124"/>
    </row>
    <row r="2" spans="1:9" x14ac:dyDescent="0.3"/>
    <row r="3" spans="1:9" ht="17.399999999999999" x14ac:dyDescent="0.3">
      <c r="A3" s="128" t="s">
        <v>21</v>
      </c>
      <c r="B3" s="128"/>
      <c r="C3" s="127" t="s">
        <v>22</v>
      </c>
      <c r="D3" s="128"/>
      <c r="E3" s="128"/>
    </row>
    <row r="4" spans="1:9" ht="17.399999999999999" x14ac:dyDescent="0.3">
      <c r="C4" s="16"/>
    </row>
    <row r="5" spans="1:9" ht="17.399999999999999" x14ac:dyDescent="0.3">
      <c r="A5" s="125">
        <v>74734</v>
      </c>
      <c r="B5" s="125"/>
      <c r="C5" s="16" t="s">
        <v>334</v>
      </c>
    </row>
    <row r="6" spans="1:9" x14ac:dyDescent="0.3">
      <c r="A6" s="130"/>
      <c r="B6" s="131"/>
      <c r="C6" s="17"/>
    </row>
    <row r="7" spans="1:9" ht="17.399999999999999" x14ac:dyDescent="0.3">
      <c r="A7" s="125">
        <v>78671</v>
      </c>
      <c r="B7" s="125"/>
      <c r="C7" s="16" t="s">
        <v>335</v>
      </c>
    </row>
    <row r="8" spans="1:9" x14ac:dyDescent="0.3">
      <c r="A8" s="39"/>
      <c r="B8" s="39"/>
      <c r="C8" s="17"/>
    </row>
    <row r="9" spans="1:9" ht="17.399999999999999" x14ac:dyDescent="0.3">
      <c r="A9" s="125">
        <v>74211</v>
      </c>
      <c r="B9" s="125"/>
      <c r="C9" s="16" t="s">
        <v>336</v>
      </c>
    </row>
    <row r="10" spans="1:9" x14ac:dyDescent="0.3">
      <c r="A10" s="130"/>
      <c r="B10" s="131"/>
      <c r="C10" s="17"/>
    </row>
    <row r="11" spans="1:9" ht="17.399999999999999" x14ac:dyDescent="0.3">
      <c r="A11" s="125">
        <v>70361</v>
      </c>
      <c r="B11" s="125"/>
      <c r="C11" s="16" t="s">
        <v>337</v>
      </c>
    </row>
    <row r="12" spans="1:9" x14ac:dyDescent="0.3">
      <c r="A12" s="130"/>
      <c r="B12" s="131"/>
      <c r="C12" s="17"/>
    </row>
    <row r="13" spans="1:9" ht="17.399999999999999" x14ac:dyDescent="0.3">
      <c r="A13" s="125">
        <v>59493</v>
      </c>
      <c r="B13" s="125"/>
      <c r="C13" s="16" t="s">
        <v>338</v>
      </c>
    </row>
    <row r="14" spans="1:9" x14ac:dyDescent="0.3">
      <c r="A14" s="130"/>
      <c r="B14" s="131"/>
      <c r="C14" s="17"/>
    </row>
    <row r="15" spans="1:9" ht="17.399999999999999" x14ac:dyDescent="0.3">
      <c r="A15" s="125">
        <v>59694</v>
      </c>
      <c r="B15" s="125"/>
      <c r="C15" s="16" t="s">
        <v>339</v>
      </c>
    </row>
    <row r="16" spans="1:9" x14ac:dyDescent="0.3">
      <c r="A16" s="130"/>
      <c r="B16" s="131"/>
      <c r="C16" s="17"/>
    </row>
    <row r="17" spans="1:3" ht="17.399999999999999" x14ac:dyDescent="0.3">
      <c r="A17" s="125">
        <v>59695</v>
      </c>
      <c r="B17" s="125"/>
      <c r="C17" s="16" t="s">
        <v>340</v>
      </c>
    </row>
    <row r="18" spans="1:3" x14ac:dyDescent="0.3">
      <c r="A18" s="130"/>
      <c r="B18" s="131"/>
      <c r="C18" s="17"/>
    </row>
    <row r="19" spans="1:3" ht="17.399999999999999" x14ac:dyDescent="0.3">
      <c r="A19" s="125">
        <v>32644</v>
      </c>
      <c r="B19" s="125"/>
      <c r="C19" s="16" t="s">
        <v>341</v>
      </c>
    </row>
    <row r="20" spans="1:3" ht="17.399999999999999" x14ac:dyDescent="0.3">
      <c r="A20" s="125"/>
      <c r="B20" s="125"/>
      <c r="C20" s="17"/>
    </row>
    <row r="21" spans="1:3" ht="17.399999999999999" x14ac:dyDescent="0.3">
      <c r="A21" s="125">
        <v>59696</v>
      </c>
      <c r="B21" s="125"/>
      <c r="C21" s="16" t="s">
        <v>342</v>
      </c>
    </row>
    <row r="22" spans="1:3" ht="17.399999999999999" x14ac:dyDescent="0.3">
      <c r="A22" s="125"/>
      <c r="B22" s="125"/>
      <c r="C22" s="17"/>
    </row>
    <row r="23" spans="1:3" ht="17.399999999999999" x14ac:dyDescent="0.3">
      <c r="A23" s="125">
        <v>7364</v>
      </c>
      <c r="B23" s="125"/>
      <c r="C23" s="16" t="s">
        <v>344</v>
      </c>
    </row>
    <row r="24" spans="1:3" ht="17.399999999999999" x14ac:dyDescent="0.3">
      <c r="A24" s="125"/>
      <c r="B24" s="125"/>
      <c r="C24" s="17"/>
    </row>
    <row r="25" spans="1:3" ht="17.399999999999999" x14ac:dyDescent="0.3">
      <c r="A25" s="125">
        <v>70362</v>
      </c>
      <c r="B25" s="125"/>
      <c r="C25" s="16" t="s">
        <v>343</v>
      </c>
    </row>
    <row r="26" spans="1:3" ht="17.399999999999999" x14ac:dyDescent="0.3">
      <c r="A26" s="125"/>
      <c r="B26" s="125"/>
      <c r="C26" s="17"/>
    </row>
    <row r="27" spans="1:3" ht="17.399999999999999" x14ac:dyDescent="0.3">
      <c r="A27" s="125">
        <v>59697</v>
      </c>
      <c r="B27" s="125"/>
      <c r="C27" s="16" t="s">
        <v>345</v>
      </c>
    </row>
    <row r="28" spans="1:3" ht="17.399999999999999" x14ac:dyDescent="0.3">
      <c r="A28" s="125"/>
      <c r="B28" s="125"/>
      <c r="C28" s="17"/>
    </row>
    <row r="29" spans="1:3" ht="17.399999999999999" x14ac:dyDescent="0.3">
      <c r="A29" s="125">
        <v>59698</v>
      </c>
      <c r="B29" s="125"/>
      <c r="C29" s="16" t="s">
        <v>346</v>
      </c>
    </row>
    <row r="30" spans="1:3" ht="17.399999999999999" x14ac:dyDescent="0.3">
      <c r="A30" s="125"/>
      <c r="B30" s="125"/>
      <c r="C30" s="17"/>
    </row>
    <row r="31" spans="1:3" ht="17.399999999999999" x14ac:dyDescent="0.3">
      <c r="A31" s="125">
        <v>70363</v>
      </c>
      <c r="B31" s="125"/>
      <c r="C31" s="16" t="s">
        <v>347</v>
      </c>
    </row>
    <row r="32" spans="1:3" ht="17.399999999999999" x14ac:dyDescent="0.3">
      <c r="A32" s="125"/>
      <c r="B32" s="125"/>
      <c r="C32" s="17"/>
    </row>
    <row r="33" spans="1:3" ht="17.399999999999999" x14ac:dyDescent="0.3">
      <c r="A33" s="125">
        <v>59699</v>
      </c>
      <c r="B33" s="125"/>
      <c r="C33" s="16" t="s">
        <v>348</v>
      </c>
    </row>
    <row r="34" spans="1:3" ht="17.399999999999999" x14ac:dyDescent="0.3">
      <c r="A34" s="125"/>
      <c r="B34" s="125"/>
      <c r="C34" s="17"/>
    </row>
    <row r="35" spans="1:3" ht="17.399999999999999" x14ac:dyDescent="0.3">
      <c r="A35" s="125">
        <v>59700</v>
      </c>
      <c r="B35" s="126"/>
      <c r="C35" s="16" t="s">
        <v>349</v>
      </c>
    </row>
    <row r="36" spans="1:3" ht="17.399999999999999" x14ac:dyDescent="0.3">
      <c r="A36" s="125"/>
      <c r="B36" s="125"/>
      <c r="C36" s="17"/>
    </row>
    <row r="37" spans="1:3" ht="17.399999999999999" x14ac:dyDescent="0.3">
      <c r="A37" s="125"/>
      <c r="B37" s="125"/>
      <c r="C37" s="16"/>
    </row>
    <row r="38" spans="1:3" x14ac:dyDescent="0.3"/>
    <row r="39" spans="1:3" x14ac:dyDescent="0.3"/>
    <row r="40" spans="1:3" x14ac:dyDescent="0.3"/>
    <row r="41" spans="1:3" x14ac:dyDescent="0.3"/>
    <row r="42" spans="1:3" x14ac:dyDescent="0.3"/>
    <row r="43" spans="1:3" x14ac:dyDescent="0.3"/>
    <row r="44" spans="1:3" x14ac:dyDescent="0.3"/>
    <row r="45" spans="1:3" x14ac:dyDescent="0.3"/>
    <row r="46" spans="1:3" hidden="1" x14ac:dyDescent="0.3"/>
    <row r="47" spans="1:3" hidden="1" x14ac:dyDescent="0.3"/>
    <row r="48" spans="1:3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</sheetData>
  <mergeCells count="35">
    <mergeCell ref="A33:B33"/>
    <mergeCell ref="A34:B34"/>
    <mergeCell ref="A36:B36"/>
    <mergeCell ref="A37:B37"/>
    <mergeCell ref="A27:B27"/>
    <mergeCell ref="A28:B28"/>
    <mergeCell ref="A29:B29"/>
    <mergeCell ref="A30:B30"/>
    <mergeCell ref="A31:B31"/>
    <mergeCell ref="A32:B32"/>
    <mergeCell ref="A35:B35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4:B14"/>
    <mergeCell ref="A1:I1"/>
    <mergeCell ref="A3:B3"/>
    <mergeCell ref="C3:E3"/>
    <mergeCell ref="A5:B5"/>
    <mergeCell ref="A6:B6"/>
    <mergeCell ref="A7:B7"/>
    <mergeCell ref="A9:B9"/>
    <mergeCell ref="A10:B10"/>
    <mergeCell ref="A11:B11"/>
    <mergeCell ref="A12:B12"/>
    <mergeCell ref="A13:B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9"/>
  <sheetViews>
    <sheetView view="pageBreakPreview" zoomScale="85" zoomScaleNormal="100" zoomScaleSheetLayoutView="85" zoomScalePageLayoutView="70" workbookViewId="0">
      <selection sqref="A1:XFD1048576"/>
    </sheetView>
  </sheetViews>
  <sheetFormatPr defaultColWidth="8.88671875" defaultRowHeight="14.4" customHeight="1" zeroHeight="1" x14ac:dyDescent="0.3"/>
  <cols>
    <col min="1" max="9" width="8.88671875" style="2" customWidth="1"/>
    <col min="10" max="13" width="0" hidden="1" customWidth="1"/>
  </cols>
  <sheetData>
    <row r="1" spans="1:9" ht="29.4" x14ac:dyDescent="0.45">
      <c r="A1" s="124" t="s">
        <v>3</v>
      </c>
      <c r="B1" s="124"/>
      <c r="C1" s="124"/>
      <c r="D1" s="124"/>
      <c r="E1" s="124"/>
      <c r="F1" s="124"/>
      <c r="G1" s="124"/>
      <c r="H1" s="124"/>
      <c r="I1" s="124"/>
    </row>
    <row r="2" spans="1:9" x14ac:dyDescent="0.3">
      <c r="A2" s="1"/>
      <c r="B2" s="1"/>
      <c r="C2" s="1"/>
      <c r="D2" s="1"/>
      <c r="E2" s="1"/>
      <c r="F2" s="1"/>
      <c r="G2" s="1"/>
      <c r="H2" s="1"/>
      <c r="I2" s="1"/>
    </row>
    <row r="3" spans="1:9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7.399999999999999" x14ac:dyDescent="0.3">
      <c r="A4" s="1"/>
      <c r="B4" s="5" t="s">
        <v>23</v>
      </c>
      <c r="C4" s="1"/>
      <c r="D4" s="1"/>
      <c r="E4" s="1"/>
      <c r="F4" s="1"/>
      <c r="G4" s="1"/>
      <c r="H4" s="1"/>
      <c r="I4" s="1"/>
    </row>
    <row r="5" spans="1:9" x14ac:dyDescent="0.3">
      <c r="A5" s="1"/>
      <c r="B5" s="4" t="s">
        <v>24</v>
      </c>
      <c r="C5" s="1"/>
      <c r="D5" s="1"/>
      <c r="E5" s="1"/>
      <c r="F5" s="1"/>
      <c r="G5" s="1"/>
      <c r="H5" s="1"/>
      <c r="I5" s="1"/>
    </row>
    <row r="6" spans="1:9" x14ac:dyDescent="0.3">
      <c r="A6" s="1"/>
      <c r="B6" s="4" t="s">
        <v>25</v>
      </c>
      <c r="C6" s="1"/>
      <c r="D6" s="1"/>
      <c r="E6" s="1"/>
      <c r="F6" s="1"/>
      <c r="G6" s="1"/>
      <c r="H6" s="1"/>
      <c r="I6" s="1"/>
    </row>
    <row r="7" spans="1:9" x14ac:dyDescent="0.3">
      <c r="A7" s="1"/>
      <c r="B7" s="4" t="s">
        <v>26</v>
      </c>
      <c r="C7" s="1"/>
      <c r="D7" s="1"/>
      <c r="E7" s="1"/>
      <c r="F7" s="1"/>
      <c r="G7" s="1"/>
      <c r="H7" s="1"/>
      <c r="I7" s="1"/>
    </row>
    <row r="8" spans="1:9" x14ac:dyDescent="0.3">
      <c r="A8" s="1"/>
      <c r="B8" s="19" t="s">
        <v>27</v>
      </c>
      <c r="C8" s="1"/>
      <c r="D8" s="1"/>
      <c r="E8" s="1"/>
      <c r="F8" s="1"/>
      <c r="G8" s="1"/>
      <c r="H8" s="1"/>
      <c r="I8" s="1"/>
    </row>
    <row r="9" spans="1:9" ht="15" customHeight="1" x14ac:dyDescent="0.3">
      <c r="A9" s="1"/>
      <c r="B9" s="19" t="s">
        <v>28</v>
      </c>
      <c r="C9" s="1"/>
      <c r="D9" s="1"/>
      <c r="E9" s="1"/>
      <c r="F9" s="1"/>
      <c r="G9" s="1"/>
      <c r="H9" s="1"/>
      <c r="I9" s="1"/>
    </row>
    <row r="10" spans="1:9" x14ac:dyDescent="0.3">
      <c r="A10" s="1"/>
      <c r="B10" s="19" t="s">
        <v>29</v>
      </c>
      <c r="C10" s="1"/>
      <c r="D10" s="1"/>
      <c r="E10" s="1"/>
      <c r="F10" s="1"/>
      <c r="G10" s="1"/>
      <c r="H10" s="1"/>
      <c r="I10" s="1"/>
    </row>
    <row r="11" spans="1:9" x14ac:dyDescent="0.3">
      <c r="A11" s="1"/>
      <c r="B11" s="19" t="s">
        <v>30</v>
      </c>
      <c r="C11" s="1"/>
      <c r="D11" s="1"/>
      <c r="E11" s="1"/>
      <c r="F11" s="1"/>
      <c r="G11" s="1"/>
      <c r="H11" s="1"/>
      <c r="I11" s="1"/>
    </row>
    <row r="12" spans="1:9" x14ac:dyDescent="0.3">
      <c r="A12" s="1"/>
      <c r="B12" s="19" t="s">
        <v>31</v>
      </c>
      <c r="C12" s="1"/>
      <c r="D12" s="1"/>
      <c r="E12" s="1"/>
      <c r="F12" s="1"/>
      <c r="G12" s="1"/>
      <c r="H12" s="1"/>
      <c r="I12" s="1"/>
    </row>
    <row r="13" spans="1:9" x14ac:dyDescent="0.3">
      <c r="A13" s="1"/>
      <c r="B13" s="19" t="s">
        <v>548</v>
      </c>
      <c r="C13" s="1"/>
      <c r="D13" s="1"/>
      <c r="E13" s="1"/>
      <c r="F13" s="1"/>
      <c r="G13" s="1"/>
      <c r="H13" s="1"/>
      <c r="I13" s="1"/>
    </row>
    <row r="14" spans="1:9" x14ac:dyDescent="0.3">
      <c r="A14" s="1"/>
      <c r="B14" s="19" t="s">
        <v>549</v>
      </c>
      <c r="C14" s="1"/>
      <c r="D14" s="1"/>
      <c r="E14" s="1"/>
      <c r="F14" s="1"/>
      <c r="G14" s="1"/>
      <c r="H14" s="1"/>
      <c r="I14" s="1"/>
    </row>
    <row r="15" spans="1:9" x14ac:dyDescent="0.3">
      <c r="A15" s="1"/>
      <c r="B15" s="19" t="s">
        <v>550</v>
      </c>
      <c r="C15" s="1"/>
      <c r="D15" s="1"/>
      <c r="E15" s="1"/>
      <c r="F15" s="1"/>
      <c r="G15" s="1"/>
      <c r="H15" s="1"/>
      <c r="I15" s="1"/>
    </row>
    <row r="16" spans="1:9" x14ac:dyDescent="0.3">
      <c r="A16" s="1"/>
      <c r="B16" s="19" t="s">
        <v>551</v>
      </c>
      <c r="C16" s="1"/>
      <c r="D16" s="1"/>
      <c r="E16" s="1"/>
      <c r="F16" s="1"/>
      <c r="G16" s="1"/>
      <c r="H16" s="1"/>
      <c r="I16" s="1"/>
    </row>
    <row r="17" spans="1:9" x14ac:dyDescent="0.3">
      <c r="A17" s="1"/>
      <c r="B17" s="19" t="s">
        <v>556</v>
      </c>
      <c r="C17" s="1"/>
      <c r="D17" s="1"/>
      <c r="E17" s="1"/>
      <c r="F17" s="1"/>
      <c r="G17" s="1"/>
      <c r="H17" s="1"/>
      <c r="I17" s="1"/>
    </row>
    <row r="18" spans="1:9" x14ac:dyDescent="0.3">
      <c r="A18" s="1"/>
      <c r="B18" s="19" t="s">
        <v>557</v>
      </c>
      <c r="C18" s="1"/>
      <c r="D18" s="1"/>
      <c r="E18" s="1"/>
      <c r="F18" s="1"/>
      <c r="G18" s="1"/>
      <c r="H18" s="1"/>
      <c r="I18" s="1"/>
    </row>
    <row r="19" spans="1:9" x14ac:dyDescent="0.3">
      <c r="A19" s="1"/>
      <c r="B19" s="19" t="s">
        <v>558</v>
      </c>
      <c r="C19" s="1"/>
      <c r="D19" s="1"/>
      <c r="E19" s="1"/>
      <c r="F19" s="1"/>
      <c r="G19" s="1"/>
      <c r="H19" s="1"/>
      <c r="I19" s="1"/>
    </row>
    <row r="20" spans="1:9" x14ac:dyDescent="0.3">
      <c r="A20" s="1"/>
      <c r="B20" s="19" t="s">
        <v>559</v>
      </c>
      <c r="C20" s="1"/>
      <c r="D20" s="1"/>
      <c r="E20" s="1"/>
      <c r="F20" s="1"/>
      <c r="G20" s="1"/>
      <c r="H20" s="1"/>
      <c r="I20" s="1"/>
    </row>
    <row r="21" spans="1:9" x14ac:dyDescent="0.3">
      <c r="A21" s="1"/>
      <c r="B21" s="19" t="s">
        <v>560</v>
      </c>
      <c r="C21" s="1"/>
      <c r="D21" s="1"/>
      <c r="E21" s="1"/>
      <c r="F21" s="1"/>
      <c r="G21" s="1"/>
      <c r="H21" s="1"/>
      <c r="I21" s="1"/>
    </row>
    <row r="22" spans="1:9" x14ac:dyDescent="0.3">
      <c r="A22" s="1"/>
      <c r="B22" s="19" t="s">
        <v>578</v>
      </c>
      <c r="C22" s="1"/>
      <c r="D22" s="1"/>
      <c r="E22" s="1"/>
      <c r="F22" s="1"/>
      <c r="G22" s="1"/>
      <c r="H22" s="1"/>
      <c r="I22" s="1"/>
    </row>
    <row r="23" spans="1:9" x14ac:dyDescent="0.3">
      <c r="A23" s="1"/>
      <c r="B23" s="19" t="s">
        <v>579</v>
      </c>
      <c r="C23" s="1"/>
      <c r="D23" s="1"/>
      <c r="E23" s="1"/>
      <c r="F23" s="1"/>
      <c r="G23" s="1"/>
      <c r="H23" s="1"/>
      <c r="I23" s="1"/>
    </row>
    <row r="24" spans="1:9" x14ac:dyDescent="0.3">
      <c r="A24" s="1"/>
      <c r="B24" s="19"/>
      <c r="C24" s="1"/>
      <c r="D24" s="1"/>
      <c r="E24" s="1"/>
      <c r="F24" s="1"/>
      <c r="G24" s="1"/>
      <c r="H24" s="1"/>
      <c r="I24" s="1"/>
    </row>
    <row r="25" spans="1:9" x14ac:dyDescent="0.3">
      <c r="A25" s="1"/>
      <c r="B25" s="19"/>
      <c r="C25" s="1"/>
      <c r="D25" s="1"/>
      <c r="E25" s="1"/>
      <c r="F25" s="1"/>
      <c r="G25" s="1"/>
      <c r="H25" s="1"/>
      <c r="I25" s="1"/>
    </row>
    <row r="26" spans="1:9" ht="17.399999999999999" x14ac:dyDescent="0.3">
      <c r="A26" s="1"/>
      <c r="B26" s="5" t="s">
        <v>32</v>
      </c>
      <c r="C26" s="1"/>
      <c r="D26" s="1"/>
      <c r="E26" s="1"/>
      <c r="F26" s="1"/>
      <c r="G26" s="1"/>
      <c r="H26" s="1"/>
      <c r="I26" s="1"/>
    </row>
    <row r="27" spans="1:9" x14ac:dyDescent="0.3">
      <c r="A27" s="1"/>
      <c r="B27" s="4" t="s">
        <v>33</v>
      </c>
      <c r="C27" s="4"/>
      <c r="D27" s="4"/>
      <c r="E27" s="4"/>
      <c r="F27" s="4"/>
      <c r="G27" s="4"/>
      <c r="H27" s="4"/>
      <c r="I27" s="4"/>
    </row>
    <row r="28" spans="1:9" x14ac:dyDescent="0.3">
      <c r="A28" s="1"/>
      <c r="B28" s="4" t="s">
        <v>34</v>
      </c>
      <c r="C28" s="4"/>
      <c r="D28" s="4"/>
      <c r="E28" s="4"/>
      <c r="F28" s="4"/>
      <c r="G28" s="4"/>
      <c r="H28" s="4"/>
      <c r="I28" s="4"/>
    </row>
    <row r="29" spans="1:9" x14ac:dyDescent="0.3">
      <c r="A29" s="1"/>
      <c r="B29" s="4" t="s">
        <v>35</v>
      </c>
      <c r="C29" s="4"/>
      <c r="D29" s="4"/>
      <c r="E29" s="4"/>
      <c r="F29" s="4"/>
      <c r="G29" s="4"/>
      <c r="H29" s="4"/>
      <c r="I29" s="4"/>
    </row>
    <row r="30" spans="1:9" x14ac:dyDescent="0.3">
      <c r="A30" s="1"/>
      <c r="B30" s="4" t="s">
        <v>36</v>
      </c>
      <c r="C30" s="4"/>
      <c r="D30" s="4"/>
      <c r="E30" s="4"/>
      <c r="F30" s="4"/>
      <c r="G30" s="4"/>
      <c r="H30" s="4"/>
      <c r="I30" s="4"/>
    </row>
    <row r="31" spans="1:9" x14ac:dyDescent="0.3">
      <c r="A31" s="1"/>
      <c r="B31" s="4" t="s">
        <v>667</v>
      </c>
      <c r="C31" s="4"/>
      <c r="D31" s="4"/>
      <c r="E31" s="4"/>
      <c r="F31" s="4"/>
      <c r="G31" s="4"/>
      <c r="H31" s="4"/>
      <c r="I31" s="4"/>
    </row>
    <row r="32" spans="1:9" x14ac:dyDescent="0.3">
      <c r="A32" s="1"/>
      <c r="B32" s="4" t="s">
        <v>668</v>
      </c>
      <c r="C32" s="4"/>
      <c r="D32" s="4"/>
      <c r="E32" s="4"/>
      <c r="F32" s="4"/>
      <c r="G32" s="4"/>
      <c r="H32" s="4"/>
      <c r="I32" s="4"/>
    </row>
    <row r="33" spans="1:9" x14ac:dyDescent="0.3">
      <c r="A33" s="1"/>
      <c r="B33" s="4" t="s">
        <v>669</v>
      </c>
      <c r="C33" s="4"/>
      <c r="D33" s="4"/>
      <c r="E33" s="4"/>
      <c r="F33" s="4"/>
      <c r="G33" s="4"/>
      <c r="H33" s="4"/>
      <c r="I33" s="4"/>
    </row>
    <row r="34" spans="1:9" x14ac:dyDescent="0.3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3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3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3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3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3">
      <c r="A39" s="1"/>
      <c r="B39" s="4"/>
      <c r="C39" s="4"/>
      <c r="D39" s="4"/>
      <c r="E39" s="4"/>
      <c r="F39" s="4"/>
      <c r="G39" s="4"/>
      <c r="H39" s="4"/>
      <c r="I39" s="4"/>
    </row>
    <row r="40" spans="1:9" x14ac:dyDescent="0.3">
      <c r="A40" s="1"/>
      <c r="B40" s="4"/>
      <c r="C40" s="4"/>
      <c r="D40" s="4"/>
      <c r="E40" s="4"/>
      <c r="F40" s="4"/>
      <c r="G40" s="4"/>
      <c r="H40" s="4"/>
      <c r="I40" s="4"/>
    </row>
    <row r="41" spans="1:9" x14ac:dyDescent="0.3">
      <c r="A41" s="1"/>
      <c r="B41" s="4"/>
      <c r="C41" s="4"/>
      <c r="D41" s="4"/>
      <c r="E41" s="4"/>
      <c r="F41" s="4"/>
      <c r="G41" s="4"/>
      <c r="H41" s="4"/>
      <c r="I41" s="4"/>
    </row>
    <row r="42" spans="1:9" x14ac:dyDescent="0.3">
      <c r="A42" s="1"/>
      <c r="B42" s="4"/>
      <c r="C42" s="4"/>
      <c r="D42" s="4"/>
      <c r="E42" s="4"/>
      <c r="F42" s="4"/>
      <c r="G42" s="4"/>
      <c r="H42" s="4"/>
      <c r="I42" s="4"/>
    </row>
    <row r="43" spans="1:9" x14ac:dyDescent="0.3">
      <c r="A43" s="1"/>
      <c r="B43" s="4"/>
      <c r="C43" s="4"/>
      <c r="D43" s="4"/>
      <c r="E43" s="4"/>
      <c r="F43" s="4"/>
      <c r="G43" s="4"/>
      <c r="H43" s="4"/>
      <c r="I43" s="4"/>
    </row>
    <row r="44" spans="1:9" x14ac:dyDescent="0.3">
      <c r="A44" s="1"/>
      <c r="B44" s="4"/>
      <c r="C44" s="4"/>
      <c r="D44" s="4"/>
      <c r="E44" s="4"/>
      <c r="F44" s="4"/>
      <c r="G44" s="4"/>
      <c r="H44" s="4"/>
      <c r="I44" s="4"/>
    </row>
    <row r="45" spans="1:9" x14ac:dyDescent="0.3">
      <c r="A45" s="1"/>
      <c r="B45" s="4"/>
      <c r="C45" s="4"/>
      <c r="D45" s="4"/>
      <c r="E45" s="4"/>
      <c r="F45" s="4"/>
      <c r="G45" s="4"/>
      <c r="H45" s="4"/>
      <c r="I45" s="4"/>
    </row>
    <row r="46" spans="1:9" x14ac:dyDescent="0.3">
      <c r="A46" s="1"/>
      <c r="B46" s="4"/>
      <c r="C46" s="4"/>
      <c r="D46" s="4"/>
      <c r="E46" s="4"/>
      <c r="F46" s="4"/>
      <c r="G46" s="4"/>
      <c r="H46" s="4"/>
      <c r="I46" s="4"/>
    </row>
    <row r="47" spans="1:9" x14ac:dyDescent="0.3">
      <c r="A47" s="1"/>
      <c r="B47" s="4"/>
      <c r="C47" s="4"/>
      <c r="D47" s="4"/>
      <c r="E47" s="4"/>
      <c r="F47" s="4"/>
      <c r="G47" s="4"/>
      <c r="H47" s="4"/>
      <c r="I47" s="4"/>
    </row>
    <row r="48" spans="1:9" x14ac:dyDescent="0.3">
      <c r="A48" s="1"/>
      <c r="B48" s="4"/>
      <c r="C48" s="4"/>
      <c r="D48" s="4"/>
      <c r="E48" s="4"/>
      <c r="F48" s="4"/>
      <c r="G48" s="4"/>
      <c r="H48" s="4"/>
      <c r="I48" s="4"/>
    </row>
    <row r="49" spans="1:9" x14ac:dyDescent="0.3">
      <c r="A49" s="1"/>
      <c r="B49" s="4"/>
      <c r="C49" s="4"/>
      <c r="D49" s="4"/>
      <c r="E49" s="4"/>
      <c r="F49" s="4"/>
      <c r="G49" s="4"/>
      <c r="H49" s="4"/>
      <c r="I49" s="4"/>
    </row>
    <row r="50" spans="1:9" x14ac:dyDescent="0.3">
      <c r="A50" s="1"/>
      <c r="B50" s="4"/>
      <c r="C50" s="4"/>
      <c r="D50" s="4"/>
      <c r="E50" s="4"/>
      <c r="F50" s="4"/>
      <c r="G50" s="4"/>
      <c r="H50" s="4"/>
      <c r="I50" s="4"/>
    </row>
    <row r="51" spans="1:9" x14ac:dyDescent="0.3">
      <c r="A51" s="1"/>
      <c r="B51" s="4"/>
      <c r="C51" s="4"/>
      <c r="D51" s="4"/>
      <c r="E51" s="4"/>
      <c r="F51" s="4"/>
      <c r="G51" s="4"/>
      <c r="H51" s="4"/>
      <c r="I51" s="4"/>
    </row>
    <row r="52" spans="1:9" x14ac:dyDescent="0.3">
      <c r="A52" s="1"/>
      <c r="B52" s="4"/>
      <c r="C52" s="4"/>
      <c r="D52" s="4"/>
      <c r="E52" s="4"/>
      <c r="F52" s="4"/>
      <c r="G52" s="4"/>
      <c r="H52" s="4"/>
      <c r="I52" s="4"/>
    </row>
    <row r="53" spans="1:9" x14ac:dyDescent="0.3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3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3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3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3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3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3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3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3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3">
      <c r="A62" s="1"/>
      <c r="B62" s="1"/>
      <c r="C62" s="1"/>
      <c r="D62" s="1"/>
      <c r="E62" s="1"/>
      <c r="F62" s="1"/>
      <c r="G62" s="1"/>
      <c r="H62" s="1"/>
      <c r="I62" s="1"/>
    </row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9"/>
  <sheetViews>
    <sheetView view="pageBreakPreview" topLeftCell="A7" zoomScale="89" zoomScaleNormal="100" zoomScaleSheetLayoutView="100" workbookViewId="0">
      <selection activeCell="D31" sqref="D31"/>
    </sheetView>
  </sheetViews>
  <sheetFormatPr defaultColWidth="8.88671875" defaultRowHeight="14.4" customHeight="1" zeroHeight="1" x14ac:dyDescent="0.3"/>
  <cols>
    <col min="1" max="1" width="16.6640625" style="2" customWidth="1"/>
    <col min="2" max="2" width="12.33203125" style="2" bestFit="1" customWidth="1"/>
    <col min="3" max="3" width="13.44140625" style="2" bestFit="1" customWidth="1"/>
    <col min="4" max="4" width="22.88671875" style="2" bestFit="1" customWidth="1"/>
    <col min="5" max="6" width="8.88671875" style="2" customWidth="1"/>
    <col min="7" max="7" width="10.33203125" style="2" hidden="1" customWidth="1"/>
    <col min="8" max="9" width="8.88671875" style="2" hidden="1" customWidth="1"/>
    <col min="10" max="13" width="8.88671875" hidden="1" customWidth="1"/>
  </cols>
  <sheetData>
    <row r="1" spans="1:9" ht="29.4" x14ac:dyDescent="0.45">
      <c r="A1" s="124" t="s">
        <v>4</v>
      </c>
      <c r="B1" s="124"/>
      <c r="C1" s="124"/>
      <c r="D1" s="124"/>
      <c r="E1" s="124"/>
      <c r="F1" s="124"/>
      <c r="G1" s="63"/>
      <c r="H1" s="63"/>
      <c r="I1" s="63"/>
    </row>
    <row r="2" spans="1:9" ht="29.4" x14ac:dyDescent="0.45">
      <c r="A2" s="64"/>
      <c r="B2" s="64"/>
      <c r="C2" s="64"/>
      <c r="D2" s="64"/>
      <c r="E2" s="64"/>
      <c r="F2" s="64"/>
      <c r="G2" s="64"/>
      <c r="H2" s="64"/>
      <c r="I2" s="64"/>
    </row>
    <row r="3" spans="1:9" ht="17.399999999999999" x14ac:dyDescent="0.3">
      <c r="A3" s="133" t="s">
        <v>37</v>
      </c>
      <c r="B3" s="133"/>
      <c r="C3" s="133"/>
      <c r="D3" s="133"/>
      <c r="E3" s="133"/>
      <c r="F3" s="133"/>
      <c r="G3" s="65"/>
      <c r="H3" s="1"/>
      <c r="I3" s="1"/>
    </row>
    <row r="4" spans="1:9" x14ac:dyDescent="0.3">
      <c r="A4" s="4"/>
      <c r="B4" s="18"/>
      <c r="C4" s="18"/>
      <c r="D4" s="18"/>
      <c r="E4" s="15"/>
      <c r="F4" s="3"/>
      <c r="G4" s="3"/>
      <c r="H4" s="1"/>
      <c r="I4" s="1"/>
    </row>
    <row r="5" spans="1:9" x14ac:dyDescent="0.3">
      <c r="A5" s="40" t="s">
        <v>38</v>
      </c>
      <c r="B5" s="41"/>
      <c r="C5" s="41"/>
      <c r="D5" s="41"/>
      <c r="E5" s="40"/>
      <c r="F5" s="40"/>
      <c r="G5" s="3"/>
      <c r="H5" s="1"/>
      <c r="I5" s="1"/>
    </row>
    <row r="6" spans="1:9" x14ac:dyDescent="0.3">
      <c r="A6" s="40" t="s">
        <v>39</v>
      </c>
      <c r="B6" s="40"/>
      <c r="C6" s="40"/>
      <c r="D6" s="40"/>
      <c r="E6" s="40"/>
      <c r="F6" s="40"/>
      <c r="G6" s="3"/>
      <c r="H6" s="1"/>
      <c r="I6" s="1"/>
    </row>
    <row r="7" spans="1:9" x14ac:dyDescent="0.3">
      <c r="A7" s="40" t="s">
        <v>40</v>
      </c>
      <c r="B7" s="40"/>
      <c r="C7" s="40"/>
      <c r="D7" s="40"/>
      <c r="E7" s="40"/>
      <c r="F7" s="40"/>
      <c r="G7" s="3"/>
      <c r="H7" s="1"/>
      <c r="I7" s="1"/>
    </row>
    <row r="8" spans="1:9" x14ac:dyDescent="0.3">
      <c r="A8" s="40"/>
      <c r="B8" s="40"/>
      <c r="C8" s="40"/>
      <c r="D8" s="40"/>
      <c r="E8" s="40"/>
      <c r="F8" s="40"/>
      <c r="G8" s="3"/>
      <c r="H8" s="1"/>
      <c r="I8" s="1"/>
    </row>
    <row r="9" spans="1:9" x14ac:dyDescent="0.3">
      <c r="A9" s="42" t="s">
        <v>41</v>
      </c>
      <c r="B9" s="1"/>
      <c r="C9" s="1"/>
      <c r="D9" s="1"/>
      <c r="E9" s="40"/>
      <c r="F9" s="40"/>
      <c r="G9" s="3"/>
      <c r="H9" s="1"/>
      <c r="I9" s="1"/>
    </row>
    <row r="10" spans="1:9" x14ac:dyDescent="0.3">
      <c r="A10" s="47" t="s">
        <v>42</v>
      </c>
      <c r="B10" s="1"/>
      <c r="C10" s="1"/>
      <c r="D10" s="1"/>
      <c r="E10" s="1"/>
      <c r="F10" s="40"/>
      <c r="G10" s="3"/>
      <c r="H10" s="1"/>
      <c r="I10" s="1"/>
    </row>
    <row r="11" spans="1:9" x14ac:dyDescent="0.3">
      <c r="A11" s="43" t="s">
        <v>43</v>
      </c>
      <c r="B11" s="43" t="s">
        <v>44</v>
      </c>
      <c r="C11" s="43" t="s">
        <v>45</v>
      </c>
      <c r="D11" s="43" t="s">
        <v>46</v>
      </c>
      <c r="E11" s="40"/>
      <c r="F11" s="40"/>
      <c r="G11" s="3"/>
      <c r="H11" s="1"/>
      <c r="I11" s="1"/>
    </row>
    <row r="12" spans="1:9" x14ac:dyDescent="0.3">
      <c r="A12" s="44">
        <v>50</v>
      </c>
      <c r="B12" s="44" t="s">
        <v>47</v>
      </c>
      <c r="C12" s="45">
        <v>16000</v>
      </c>
      <c r="D12" s="76">
        <f>A12*C12</f>
        <v>800000</v>
      </c>
      <c r="E12" s="40"/>
      <c r="F12" s="40"/>
      <c r="G12" s="3"/>
      <c r="H12" s="1"/>
      <c r="I12" s="1"/>
    </row>
    <row r="13" spans="1:9" x14ac:dyDescent="0.3">
      <c r="A13" s="40"/>
      <c r="B13" s="40"/>
      <c r="C13" s="40"/>
      <c r="D13" s="40"/>
      <c r="E13" s="1"/>
      <c r="F13" s="40"/>
      <c r="G13" s="3"/>
      <c r="H13" s="1"/>
      <c r="I13" s="1"/>
    </row>
    <row r="14" spans="1:9" x14ac:dyDescent="0.3">
      <c r="A14" s="42" t="s">
        <v>48</v>
      </c>
      <c r="B14" s="1"/>
      <c r="C14" s="1"/>
      <c r="D14" s="1"/>
      <c r="E14" s="1"/>
      <c r="F14" s="40"/>
      <c r="G14" s="3"/>
      <c r="H14" s="1"/>
      <c r="I14" s="1"/>
    </row>
    <row r="15" spans="1:9" x14ac:dyDescent="0.3">
      <c r="A15" s="43" t="s">
        <v>49</v>
      </c>
      <c r="B15" s="43" t="s">
        <v>44</v>
      </c>
      <c r="C15" s="43" t="s">
        <v>45</v>
      </c>
      <c r="D15" s="43" t="s">
        <v>46</v>
      </c>
      <c r="E15" s="40"/>
      <c r="F15" s="1"/>
      <c r="G15" s="40"/>
      <c r="H15" s="1"/>
      <c r="I15" s="1"/>
    </row>
    <row r="16" spans="1:9" x14ac:dyDescent="0.3">
      <c r="A16" s="44">
        <v>132</v>
      </c>
      <c r="B16" s="44" t="s">
        <v>47</v>
      </c>
      <c r="C16" s="45">
        <v>83000</v>
      </c>
      <c r="D16" s="76">
        <f>C16*A16</f>
        <v>10956000</v>
      </c>
      <c r="E16" s="40"/>
      <c r="F16" s="40"/>
      <c r="G16" s="3"/>
      <c r="H16" s="1"/>
      <c r="I16" s="1"/>
    </row>
    <row r="17" spans="1:9" x14ac:dyDescent="0.3">
      <c r="A17" s="40"/>
      <c r="B17" s="40"/>
      <c r="C17" s="40"/>
      <c r="D17" s="40"/>
      <c r="E17" s="40"/>
      <c r="F17" s="40"/>
      <c r="G17" s="3"/>
      <c r="H17" s="1"/>
      <c r="I17" s="1"/>
    </row>
    <row r="18" spans="1:9" x14ac:dyDescent="0.3">
      <c r="A18" s="42" t="s">
        <v>50</v>
      </c>
      <c r="B18" s="40"/>
      <c r="C18" s="40"/>
      <c r="D18" s="40"/>
      <c r="E18" s="40"/>
      <c r="F18" s="40"/>
      <c r="G18" s="3"/>
      <c r="H18" s="1"/>
      <c r="I18" s="1"/>
    </row>
    <row r="19" spans="1:9" x14ac:dyDescent="0.3">
      <c r="A19" s="43" t="s">
        <v>51</v>
      </c>
      <c r="B19" s="43" t="s">
        <v>44</v>
      </c>
      <c r="C19" s="43" t="s">
        <v>45</v>
      </c>
      <c r="D19" s="43" t="s">
        <v>46</v>
      </c>
      <c r="E19" s="42"/>
      <c r="F19" s="40"/>
      <c r="G19" s="3"/>
      <c r="H19" s="1"/>
      <c r="I19" s="1"/>
    </row>
    <row r="20" spans="1:9" x14ac:dyDescent="0.3">
      <c r="A20" s="44">
        <v>10</v>
      </c>
      <c r="B20" s="44" t="s">
        <v>47</v>
      </c>
      <c r="C20" s="45">
        <v>2700</v>
      </c>
      <c r="D20" s="76">
        <f>C20*A20</f>
        <v>27000</v>
      </c>
      <c r="E20" s="40"/>
      <c r="F20" s="40"/>
      <c r="G20" s="3"/>
      <c r="H20" s="1"/>
      <c r="I20" s="1"/>
    </row>
    <row r="21" spans="1:9" x14ac:dyDescent="0.3">
      <c r="A21" s="40"/>
      <c r="B21" s="40"/>
      <c r="C21" s="40"/>
      <c r="D21" s="40"/>
      <c r="E21" s="40"/>
      <c r="F21" s="40"/>
      <c r="G21" s="3"/>
      <c r="H21" s="1"/>
      <c r="I21" s="1"/>
    </row>
    <row r="22" spans="1:9" x14ac:dyDescent="0.3">
      <c r="A22" s="1"/>
      <c r="B22" s="1"/>
      <c r="C22" s="1"/>
      <c r="D22" s="1"/>
      <c r="E22" s="40"/>
      <c r="F22" s="40"/>
      <c r="G22" s="3"/>
      <c r="H22" s="1"/>
      <c r="I22" s="1"/>
    </row>
    <row r="23" spans="1:9" ht="15" thickBot="1" x14ac:dyDescent="0.35">
      <c r="A23" s="49" t="s">
        <v>52</v>
      </c>
      <c r="B23" s="48"/>
      <c r="C23" s="48"/>
      <c r="D23" s="48">
        <f>D12+D16+D20</f>
        <v>11783000</v>
      </c>
      <c r="E23" s="1"/>
      <c r="F23" s="1"/>
      <c r="G23" s="1"/>
      <c r="H23" s="1"/>
      <c r="I23" s="1"/>
    </row>
    <row r="24" spans="1:9" ht="15" thickTop="1" x14ac:dyDescent="0.3">
      <c r="A24" s="42"/>
      <c r="B24" s="1"/>
      <c r="C24" s="1"/>
      <c r="D24" s="1"/>
      <c r="E24" s="1"/>
      <c r="F24" s="1"/>
      <c r="G24" s="1"/>
      <c r="H24" s="1"/>
      <c r="I24" s="1"/>
    </row>
    <row r="25" spans="1:9" ht="15" thickBot="1" x14ac:dyDescent="0.35">
      <c r="A25" s="132" t="s">
        <v>573</v>
      </c>
      <c r="B25" s="132"/>
      <c r="C25" s="132"/>
      <c r="D25" s="132"/>
      <c r="E25" s="1"/>
      <c r="F25" s="1"/>
      <c r="G25" s="1"/>
      <c r="H25" s="1"/>
      <c r="I25" s="1"/>
    </row>
    <row r="26" spans="1:9" x14ac:dyDescent="0.3">
      <c r="A26" s="43" t="s">
        <v>53</v>
      </c>
      <c r="B26" s="43" t="s">
        <v>54</v>
      </c>
      <c r="C26" s="43"/>
      <c r="D26" s="43" t="s">
        <v>55</v>
      </c>
      <c r="E26" s="1"/>
      <c r="F26" s="1"/>
      <c r="G26" s="1"/>
      <c r="H26" s="1"/>
      <c r="I26" s="1"/>
    </row>
    <row r="27" spans="1:9" x14ac:dyDescent="0.3">
      <c r="A27" s="44" t="s">
        <v>56</v>
      </c>
      <c r="B27" s="44">
        <v>121.1</v>
      </c>
      <c r="C27" s="1"/>
      <c r="D27" s="77"/>
      <c r="E27" s="1"/>
      <c r="F27" s="1"/>
      <c r="G27" s="1"/>
      <c r="H27" s="1"/>
      <c r="I27" s="1"/>
    </row>
    <row r="28" spans="1:9" x14ac:dyDescent="0.3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3">
      <c r="A29" s="44" t="s">
        <v>576</v>
      </c>
      <c r="B29" s="44">
        <v>184</v>
      </c>
      <c r="C29" s="1"/>
      <c r="D29" s="50"/>
      <c r="E29" s="1"/>
      <c r="F29" s="1"/>
      <c r="G29" s="1"/>
      <c r="H29" s="1"/>
      <c r="I29" s="1"/>
    </row>
    <row r="30" spans="1:9" x14ac:dyDescent="0.3">
      <c r="A30" s="1"/>
      <c r="B30" s="1"/>
      <c r="C30" s="1"/>
      <c r="D30" s="1"/>
      <c r="E30" s="1"/>
      <c r="F30" s="1"/>
      <c r="G30" s="1"/>
      <c r="H30" s="1"/>
      <c r="I30" s="1"/>
    </row>
    <row r="31" spans="1:9" ht="15" thickBot="1" x14ac:dyDescent="0.35">
      <c r="A31" s="49"/>
      <c r="B31" s="48"/>
      <c r="C31" s="48"/>
      <c r="D31" s="48">
        <f>SUM(D23/B27)*B29</f>
        <v>17903154.417836498</v>
      </c>
      <c r="E31" s="1"/>
      <c r="F31" s="1"/>
      <c r="G31" s="1"/>
      <c r="H31" s="1"/>
      <c r="I31" s="1"/>
    </row>
    <row r="32" spans="1:9" ht="15" thickTop="1" x14ac:dyDescent="0.3">
      <c r="A32" s="42"/>
      <c r="B32" s="116"/>
      <c r="C32" s="116"/>
      <c r="D32" s="116"/>
      <c r="E32" s="1"/>
      <c r="F32" s="1"/>
      <c r="G32" s="1"/>
      <c r="H32" s="1"/>
      <c r="I32" s="1"/>
    </row>
    <row r="33" spans="1:9" ht="15" thickBot="1" x14ac:dyDescent="0.35">
      <c r="A33" s="132" t="s">
        <v>57</v>
      </c>
      <c r="B33" s="132"/>
      <c r="C33" s="132"/>
      <c r="D33" s="132"/>
      <c r="E33" s="40"/>
      <c r="F33" s="40"/>
      <c r="G33" s="3"/>
      <c r="H33" s="1"/>
      <c r="I33" s="1"/>
    </row>
    <row r="34" spans="1:9" x14ac:dyDescent="0.3">
      <c r="A34" s="43" t="s">
        <v>58</v>
      </c>
      <c r="B34" s="43" t="s">
        <v>59</v>
      </c>
      <c r="C34" s="43"/>
      <c r="D34" s="43" t="s">
        <v>55</v>
      </c>
      <c r="E34" s="40"/>
      <c r="F34" s="40"/>
      <c r="G34" s="3"/>
      <c r="H34" s="1"/>
      <c r="I34" s="1"/>
    </row>
    <row r="35" spans="1:9" x14ac:dyDescent="0.3">
      <c r="A35" s="44" t="s">
        <v>60</v>
      </c>
      <c r="B35" s="51">
        <v>0.01</v>
      </c>
      <c r="C35" s="40"/>
      <c r="D35" s="52"/>
      <c r="E35" s="40"/>
      <c r="F35" s="40"/>
      <c r="G35" s="3"/>
      <c r="H35" s="1"/>
      <c r="I35" s="1"/>
    </row>
    <row r="36" spans="1:9" x14ac:dyDescent="0.3">
      <c r="A36" s="44"/>
      <c r="B36" s="40"/>
      <c r="C36" s="40"/>
      <c r="D36" s="40"/>
      <c r="E36" s="40"/>
      <c r="F36" s="40"/>
      <c r="G36" s="3"/>
      <c r="H36" s="1"/>
      <c r="I36" s="1"/>
    </row>
    <row r="37" spans="1:9" x14ac:dyDescent="0.3">
      <c r="A37" s="44" t="s">
        <v>61</v>
      </c>
      <c r="B37" s="101">
        <v>8.9999999999999993E-3</v>
      </c>
      <c r="C37" s="40"/>
      <c r="D37" s="40"/>
      <c r="E37" s="40"/>
      <c r="F37" s="40"/>
      <c r="G37" s="3"/>
      <c r="H37" s="1"/>
      <c r="I37" s="1"/>
    </row>
    <row r="38" spans="1:9" x14ac:dyDescent="0.3">
      <c r="A38" s="44"/>
      <c r="B38" s="40"/>
      <c r="C38" s="40"/>
      <c r="D38" s="40"/>
      <c r="E38" s="40"/>
      <c r="F38" s="40"/>
      <c r="G38" s="3"/>
      <c r="H38" s="1"/>
      <c r="I38" s="1"/>
    </row>
    <row r="39" spans="1:9" ht="15" thickBot="1" x14ac:dyDescent="0.35">
      <c r="A39" s="49"/>
      <c r="B39" s="48"/>
      <c r="C39" s="48"/>
      <c r="D39" s="48">
        <f>SUM(D31*B37/B35)</f>
        <v>16112838.976052849</v>
      </c>
      <c r="E39" s="40"/>
      <c r="F39" s="40"/>
      <c r="G39" s="3"/>
      <c r="H39" s="1"/>
      <c r="I39" s="1"/>
    </row>
    <row r="40" spans="1:9" ht="15" thickTop="1" x14ac:dyDescent="0.3">
      <c r="A40" s="46"/>
      <c r="B40" s="46"/>
      <c r="C40" s="46"/>
      <c r="D40" s="46"/>
      <c r="E40" s="46"/>
      <c r="F40" s="46"/>
      <c r="G40" s="3"/>
      <c r="H40" s="1"/>
      <c r="I40" s="1"/>
    </row>
    <row r="41" spans="1:9" x14ac:dyDescent="0.3">
      <c r="A41" s="46"/>
      <c r="B41" s="46"/>
      <c r="C41" s="46"/>
      <c r="D41" s="46"/>
      <c r="E41" s="46"/>
      <c r="F41" s="46"/>
      <c r="G41" s="1"/>
      <c r="H41" s="1"/>
      <c r="I41" s="1"/>
    </row>
    <row r="42" spans="1:9" x14ac:dyDescent="0.3">
      <c r="A42" s="46"/>
      <c r="B42" s="46"/>
      <c r="C42" s="46"/>
      <c r="D42" s="46"/>
      <c r="E42" s="46"/>
      <c r="F42" s="46"/>
      <c r="G42" s="1"/>
      <c r="H42" s="1"/>
      <c r="I42" s="1"/>
    </row>
    <row r="43" spans="1:9" x14ac:dyDescent="0.3">
      <c r="A43" s="46"/>
      <c r="B43" s="46"/>
      <c r="C43" s="46"/>
      <c r="D43" s="46"/>
      <c r="E43" s="46"/>
      <c r="F43" s="46"/>
      <c r="G43" s="1"/>
      <c r="H43" s="1"/>
      <c r="I43" s="1"/>
    </row>
    <row r="44" spans="1:9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idden="1" x14ac:dyDescent="0.3">
      <c r="A50" s="1"/>
      <c r="B50" s="1"/>
      <c r="C50" s="1"/>
      <c r="D50" s="1"/>
      <c r="E50" s="1"/>
      <c r="F50" s="1"/>
      <c r="G50" s="1"/>
      <c r="H50" s="1"/>
      <c r="I50" s="1"/>
    </row>
    <row r="51" spans="1:9" hidden="1" x14ac:dyDescent="0.3">
      <c r="A51" s="1"/>
      <c r="B51" s="1"/>
      <c r="C51" s="1"/>
      <c r="D51" s="1"/>
      <c r="E51" s="1"/>
      <c r="F51" s="1"/>
      <c r="G51" s="1"/>
      <c r="H51" s="1"/>
      <c r="I51" s="1"/>
    </row>
    <row r="52" spans="1:9" hidden="1" x14ac:dyDescent="0.3">
      <c r="A52" s="1"/>
      <c r="B52" s="1"/>
      <c r="C52" s="1"/>
      <c r="D52" s="1"/>
      <c r="E52" s="1"/>
      <c r="F52" s="1"/>
      <c r="G52" s="1"/>
      <c r="H52" s="1"/>
      <c r="I52" s="1"/>
    </row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</sheetData>
  <mergeCells count="4">
    <mergeCell ref="A33:D33"/>
    <mergeCell ref="A25:D25"/>
    <mergeCell ref="A1:F1"/>
    <mergeCell ref="A3:F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04"/>
  <sheetViews>
    <sheetView tabSelected="1" view="pageBreakPreview" topLeftCell="A68" zoomScale="92" zoomScaleNormal="100" zoomScaleSheetLayoutView="83" zoomScalePageLayoutView="85" workbookViewId="0">
      <selection activeCell="F91" sqref="F91:G91"/>
    </sheetView>
  </sheetViews>
  <sheetFormatPr defaultColWidth="8.88671875" defaultRowHeight="14.4" customHeight="1" zeroHeight="1" x14ac:dyDescent="0.3"/>
  <cols>
    <col min="1" max="1" width="10.88671875" style="2" bestFit="1" customWidth="1"/>
    <col min="2" max="2" width="12" style="2" customWidth="1"/>
    <col min="3" max="3" width="12.109375" style="2" bestFit="1" customWidth="1"/>
    <col min="4" max="4" width="11.88671875" style="2" customWidth="1"/>
    <col min="5" max="5" width="8.88671875" style="2" customWidth="1"/>
    <col min="6" max="6" width="15.44140625" style="2" bestFit="1" customWidth="1"/>
    <col min="7" max="7" width="12.44140625" style="2" bestFit="1" customWidth="1"/>
    <col min="8" max="9" width="8.88671875" style="2" hidden="1" customWidth="1"/>
    <col min="10" max="13" width="8.88671875" customWidth="1"/>
  </cols>
  <sheetData>
    <row r="1" spans="1:9" ht="29.4" x14ac:dyDescent="0.45">
      <c r="A1" s="124" t="s">
        <v>5</v>
      </c>
      <c r="B1" s="124"/>
      <c r="C1" s="124"/>
      <c r="D1" s="124"/>
      <c r="E1" s="124"/>
      <c r="F1" s="124"/>
      <c r="G1" s="124"/>
      <c r="H1" s="124"/>
      <c r="I1" s="124"/>
    </row>
    <row r="2" spans="1:9" ht="20.100000000000001" customHeight="1" x14ac:dyDescent="0.45">
      <c r="A2" s="136"/>
      <c r="B2" s="136"/>
      <c r="C2" s="136"/>
      <c r="D2" s="136"/>
      <c r="E2" s="136"/>
      <c r="F2" s="136"/>
      <c r="G2" s="136"/>
      <c r="H2" s="136"/>
      <c r="I2" s="136"/>
    </row>
    <row r="3" spans="1:9" x14ac:dyDescent="0.3">
      <c r="A3" s="143" t="s">
        <v>62</v>
      </c>
      <c r="B3" s="143"/>
      <c r="C3" s="97" t="s">
        <v>333</v>
      </c>
      <c r="D3" s="97"/>
      <c r="E3" s="97"/>
      <c r="F3" s="137"/>
      <c r="G3" s="137"/>
      <c r="H3" s="1"/>
      <c r="I3" s="1"/>
    </row>
    <row r="4" spans="1:9" x14ac:dyDescent="0.3">
      <c r="A4" s="92"/>
      <c r="B4" s="98"/>
      <c r="C4" s="18"/>
      <c r="D4" s="18"/>
      <c r="E4" s="15"/>
      <c r="F4" s="3"/>
      <c r="G4" s="3"/>
      <c r="H4" s="1"/>
      <c r="I4" s="1"/>
    </row>
    <row r="5" spans="1:9" x14ac:dyDescent="0.3">
      <c r="A5" s="144" t="s">
        <v>63</v>
      </c>
      <c r="B5" s="144"/>
      <c r="C5" s="97" t="s">
        <v>480</v>
      </c>
      <c r="D5" s="1"/>
      <c r="E5" s="1"/>
      <c r="F5" s="1"/>
      <c r="G5" s="3"/>
      <c r="H5" s="1"/>
      <c r="I5" s="1"/>
    </row>
    <row r="6" spans="1:9" x14ac:dyDescent="0.3">
      <c r="A6" s="99"/>
      <c r="B6" s="100"/>
      <c r="C6" s="1"/>
      <c r="D6" s="1"/>
      <c r="E6" s="1"/>
      <c r="F6" s="1"/>
      <c r="G6" s="3"/>
      <c r="H6" s="1"/>
      <c r="I6" s="1"/>
    </row>
    <row r="7" spans="1:9" x14ac:dyDescent="0.3">
      <c r="A7" s="144" t="s">
        <v>460</v>
      </c>
      <c r="B7" s="144"/>
      <c r="C7" s="97">
        <v>1571</v>
      </c>
      <c r="D7" s="1"/>
      <c r="E7" s="1"/>
      <c r="F7" s="1"/>
      <c r="G7" s="3"/>
      <c r="H7" s="1"/>
      <c r="I7" s="1"/>
    </row>
    <row r="8" spans="1:9" x14ac:dyDescent="0.3">
      <c r="A8" s="79"/>
      <c r="B8" s="1"/>
      <c r="C8" s="97"/>
      <c r="D8" s="1"/>
      <c r="E8" s="1"/>
      <c r="F8" s="1"/>
      <c r="G8" s="3"/>
      <c r="H8" s="1"/>
      <c r="I8" s="1"/>
    </row>
    <row r="9" spans="1:9" x14ac:dyDescent="0.3">
      <c r="A9" s="138" t="s">
        <v>64</v>
      </c>
      <c r="B9" s="138"/>
      <c r="C9" s="138"/>
      <c r="D9" s="138"/>
      <c r="E9" s="138"/>
      <c r="F9" s="138"/>
      <c r="G9" s="138"/>
      <c r="H9" s="1"/>
      <c r="I9" s="1"/>
    </row>
    <row r="10" spans="1:9" x14ac:dyDescent="0.3">
      <c r="A10" s="1"/>
      <c r="B10" s="1"/>
      <c r="C10" s="1"/>
      <c r="D10" s="1"/>
      <c r="E10" s="1"/>
      <c r="F10" s="1"/>
      <c r="G10" s="3"/>
      <c r="H10" s="1"/>
      <c r="I10" s="1"/>
    </row>
    <row r="11" spans="1:9" x14ac:dyDescent="0.3">
      <c r="A11" s="13" t="s">
        <v>65</v>
      </c>
      <c r="B11" s="1"/>
      <c r="C11" s="13" t="s">
        <v>66</v>
      </c>
      <c r="D11" s="1"/>
      <c r="E11" s="1"/>
      <c r="F11" s="91" t="s">
        <v>67</v>
      </c>
      <c r="G11" s="91" t="s">
        <v>461</v>
      </c>
      <c r="H11" s="1"/>
      <c r="I11" s="1"/>
    </row>
    <row r="12" spans="1:9" x14ac:dyDescent="0.3">
      <c r="A12" s="1"/>
      <c r="B12" s="1"/>
      <c r="C12" s="1"/>
      <c r="D12" s="1"/>
      <c r="E12" s="1"/>
      <c r="F12" s="141"/>
      <c r="G12" s="141"/>
      <c r="H12" s="1"/>
      <c r="I12" s="1"/>
    </row>
    <row r="13" spans="1:9" x14ac:dyDescent="0.3">
      <c r="A13" s="4" t="s">
        <v>68</v>
      </c>
      <c r="B13" s="1"/>
      <c r="C13" s="4" t="s">
        <v>69</v>
      </c>
      <c r="D13" s="1"/>
      <c r="E13" s="1"/>
      <c r="F13" s="90">
        <f>'0 Facilitating Works'!F51</f>
        <v>54304.4</v>
      </c>
      <c r="G13" s="95">
        <f>F13/C7</f>
        <v>34.566772756206241</v>
      </c>
      <c r="H13" s="1"/>
      <c r="I13" s="1"/>
    </row>
    <row r="14" spans="1:9" x14ac:dyDescent="0.3">
      <c r="A14" s="1"/>
      <c r="B14" s="1"/>
      <c r="C14" s="1"/>
      <c r="D14" s="1"/>
      <c r="E14" s="1"/>
      <c r="F14" s="90"/>
      <c r="G14" s="95"/>
      <c r="H14" s="1"/>
      <c r="I14" s="1"/>
    </row>
    <row r="15" spans="1:9" x14ac:dyDescent="0.3">
      <c r="A15" s="4" t="s">
        <v>70</v>
      </c>
      <c r="B15" s="1"/>
      <c r="C15" s="4" t="s">
        <v>71</v>
      </c>
      <c r="D15" s="1"/>
      <c r="E15" s="1"/>
      <c r="F15" s="90">
        <f>'1 Substucture'!F66</f>
        <v>1388428.5</v>
      </c>
      <c r="G15" s="95">
        <f>F15/C7</f>
        <v>883.78644175684281</v>
      </c>
      <c r="H15" s="1"/>
      <c r="I15" s="1"/>
    </row>
    <row r="16" spans="1:9" x14ac:dyDescent="0.3">
      <c r="A16" s="1"/>
      <c r="B16" s="1"/>
      <c r="C16" s="1"/>
      <c r="D16" s="1"/>
      <c r="E16" s="1"/>
      <c r="F16" s="90"/>
      <c r="G16" s="95"/>
      <c r="H16" s="1"/>
      <c r="I16" s="1"/>
    </row>
    <row r="17" spans="1:9" x14ac:dyDescent="0.3">
      <c r="A17" s="4" t="s">
        <v>72</v>
      </c>
      <c r="B17" s="1"/>
      <c r="C17" s="4" t="s">
        <v>73</v>
      </c>
      <c r="D17" s="1"/>
      <c r="E17" s="1"/>
      <c r="F17" s="90">
        <f>'2 Superstructure'!F175</f>
        <v>2478849.6</v>
      </c>
      <c r="G17" s="95">
        <f>F17/C7</f>
        <v>1577.8800763844686</v>
      </c>
      <c r="H17" s="1"/>
      <c r="I17" s="1"/>
    </row>
    <row r="18" spans="1:9" x14ac:dyDescent="0.3">
      <c r="A18" s="1"/>
      <c r="B18" s="1"/>
      <c r="C18" s="1"/>
      <c r="D18" s="1"/>
      <c r="E18" s="1"/>
      <c r="F18" s="90"/>
      <c r="G18" s="95"/>
      <c r="H18" s="1"/>
      <c r="I18" s="1"/>
    </row>
    <row r="19" spans="1:9" x14ac:dyDescent="0.3">
      <c r="A19" s="4" t="s">
        <v>74</v>
      </c>
      <c r="B19" s="1"/>
      <c r="C19" s="4" t="s">
        <v>75</v>
      </c>
      <c r="D19" s="1"/>
      <c r="E19" s="1"/>
      <c r="F19" s="90">
        <f>'3 Internal Finishes'!F85</f>
        <v>948240.8</v>
      </c>
      <c r="G19" s="95">
        <f>F19/C7</f>
        <v>603.59057924888612</v>
      </c>
      <c r="H19" s="1"/>
      <c r="I19" s="1"/>
    </row>
    <row r="20" spans="1:9" x14ac:dyDescent="0.3">
      <c r="A20" s="1"/>
      <c r="B20" s="1"/>
      <c r="C20" s="1"/>
      <c r="D20" s="1"/>
      <c r="E20" s="1"/>
      <c r="F20" s="90"/>
      <c r="G20" s="95"/>
      <c r="H20" s="1"/>
      <c r="I20" s="1"/>
    </row>
    <row r="21" spans="1:9" x14ac:dyDescent="0.3">
      <c r="A21" s="4" t="s">
        <v>76</v>
      </c>
      <c r="B21" s="1"/>
      <c r="C21" s="4" t="s">
        <v>77</v>
      </c>
      <c r="D21" s="1"/>
      <c r="E21" s="1"/>
      <c r="F21" s="90">
        <f>'4 FF&amp;E'!F19</f>
        <v>500000</v>
      </c>
      <c r="G21" s="95">
        <f>F21/C7</f>
        <v>318.26861871419476</v>
      </c>
      <c r="H21" s="1"/>
      <c r="I21" s="1"/>
    </row>
    <row r="22" spans="1:9" x14ac:dyDescent="0.3">
      <c r="A22" s="1"/>
      <c r="B22" s="1"/>
      <c r="C22" s="1"/>
      <c r="D22" s="1"/>
      <c r="E22" s="1"/>
      <c r="F22" s="90"/>
      <c r="G22" s="95"/>
      <c r="H22" s="1"/>
      <c r="I22" s="1"/>
    </row>
    <row r="23" spans="1:9" x14ac:dyDescent="0.3">
      <c r="A23" s="4" t="s">
        <v>78</v>
      </c>
      <c r="B23" s="1"/>
      <c r="C23" s="4" t="s">
        <v>79</v>
      </c>
      <c r="D23" s="1"/>
      <c r="E23" s="1"/>
      <c r="F23" s="90">
        <f>'5 Services'!F78</f>
        <v>500000</v>
      </c>
      <c r="G23" s="95">
        <f>F23/C7</f>
        <v>318.26861871419476</v>
      </c>
      <c r="H23" s="1"/>
      <c r="I23" s="1"/>
    </row>
    <row r="24" spans="1:9" x14ac:dyDescent="0.3">
      <c r="A24" s="4"/>
      <c r="B24" s="1"/>
      <c r="C24" s="1"/>
      <c r="D24" s="1"/>
      <c r="E24" s="1"/>
      <c r="F24" s="90"/>
      <c r="G24" s="95"/>
      <c r="H24" s="1"/>
      <c r="I24" s="1"/>
    </row>
    <row r="25" spans="1:9" x14ac:dyDescent="0.3">
      <c r="A25" s="4" t="s">
        <v>80</v>
      </c>
      <c r="B25" s="1"/>
      <c r="C25" s="4" t="s">
        <v>81</v>
      </c>
      <c r="D25" s="1"/>
      <c r="E25" s="1"/>
      <c r="F25" s="90">
        <v>0</v>
      </c>
      <c r="G25" s="95">
        <f>F25/C7</f>
        <v>0</v>
      </c>
      <c r="H25" s="1"/>
      <c r="I25" s="1"/>
    </row>
    <row r="26" spans="1:9" x14ac:dyDescent="0.3">
      <c r="A26" s="4"/>
      <c r="B26" s="1"/>
      <c r="C26" s="1"/>
      <c r="D26" s="1"/>
      <c r="E26" s="1"/>
      <c r="F26" s="90"/>
      <c r="G26" s="95"/>
      <c r="H26" s="1"/>
      <c r="I26" s="1"/>
    </row>
    <row r="27" spans="1:9" x14ac:dyDescent="0.3">
      <c r="A27" s="4" t="s">
        <v>82</v>
      </c>
      <c r="B27" s="1"/>
      <c r="C27" s="4" t="s">
        <v>83</v>
      </c>
      <c r="D27" s="1"/>
      <c r="E27" s="1"/>
      <c r="F27" s="90">
        <v>0</v>
      </c>
      <c r="G27" s="95">
        <f>F27/C7</f>
        <v>0</v>
      </c>
      <c r="H27" s="1"/>
      <c r="I27" s="1"/>
    </row>
    <row r="28" spans="1:9" x14ac:dyDescent="0.3">
      <c r="A28" s="1"/>
      <c r="B28" s="1"/>
      <c r="C28" s="1"/>
      <c r="D28" s="1"/>
      <c r="E28" s="1"/>
      <c r="F28" s="90"/>
      <c r="G28" s="95"/>
      <c r="H28" s="1"/>
      <c r="I28" s="1"/>
    </row>
    <row r="29" spans="1:9" x14ac:dyDescent="0.3">
      <c r="A29" s="4" t="s">
        <v>84</v>
      </c>
      <c r="B29" s="1"/>
      <c r="C29" s="4" t="s">
        <v>85</v>
      </c>
      <c r="D29" s="1"/>
      <c r="E29" s="1"/>
      <c r="F29" s="90">
        <f>'8 External Works'!F83</f>
        <v>1085575</v>
      </c>
      <c r="G29" s="95">
        <f>F29/C7</f>
        <v>691.00891152132397</v>
      </c>
      <c r="H29" s="1"/>
      <c r="I29" s="1"/>
    </row>
    <row r="30" spans="1:9" x14ac:dyDescent="0.3">
      <c r="A30" s="1"/>
      <c r="B30" s="1"/>
      <c r="C30" s="1"/>
      <c r="D30" s="1"/>
      <c r="E30" s="1"/>
      <c r="F30" s="90"/>
      <c r="G30" s="95"/>
      <c r="H30" s="1"/>
      <c r="I30" s="1"/>
    </row>
    <row r="31" spans="1:9" x14ac:dyDescent="0.3">
      <c r="A31" s="4" t="s">
        <v>86</v>
      </c>
      <c r="B31" s="1"/>
      <c r="C31" s="4" t="s">
        <v>87</v>
      </c>
      <c r="D31" s="1"/>
      <c r="E31" s="1"/>
      <c r="F31" s="90">
        <f>'9 Main Contractors Prelims'!F13</f>
        <v>834647.79599999997</v>
      </c>
      <c r="G31" s="95">
        <f>F31/C7</f>
        <v>531.28440229153409</v>
      </c>
      <c r="H31" s="1"/>
      <c r="I31" s="1"/>
    </row>
    <row r="32" spans="1:9" x14ac:dyDescent="0.3">
      <c r="A32" s="1"/>
      <c r="B32" s="1"/>
      <c r="C32" s="1"/>
      <c r="D32" s="1"/>
      <c r="E32" s="1"/>
      <c r="F32" s="90"/>
      <c r="G32" s="95"/>
      <c r="H32" s="1"/>
      <c r="I32" s="1"/>
    </row>
    <row r="33" spans="1:9" x14ac:dyDescent="0.3">
      <c r="A33" s="4" t="s">
        <v>88</v>
      </c>
      <c r="B33" s="1"/>
      <c r="C33" s="4" t="s">
        <v>89</v>
      </c>
      <c r="D33" s="1"/>
      <c r="E33" s="1"/>
      <c r="F33" s="90">
        <f>'10 Main Contractors OHP'!F14</f>
        <v>233701.38287999999</v>
      </c>
      <c r="G33" s="95">
        <f>F33/C7</f>
        <v>148.75963264162954</v>
      </c>
      <c r="H33" s="1"/>
      <c r="I33" s="1"/>
    </row>
    <row r="34" spans="1:9" x14ac:dyDescent="0.3">
      <c r="A34" s="1"/>
      <c r="B34" s="1"/>
      <c r="C34" s="1"/>
      <c r="D34" s="1"/>
      <c r="E34" s="1"/>
      <c r="F34" s="90"/>
      <c r="G34" s="95"/>
      <c r="H34" s="1"/>
      <c r="I34" s="1"/>
    </row>
    <row r="35" spans="1:9" x14ac:dyDescent="0.3">
      <c r="A35" s="4" t="s">
        <v>90</v>
      </c>
      <c r="B35" s="1"/>
      <c r="C35" s="4" t="s">
        <v>91</v>
      </c>
      <c r="D35" s="1"/>
      <c r="E35" s="1"/>
      <c r="F35" s="90">
        <f>'11 Project Design Team Fees'!F16</f>
        <v>240712.4243664</v>
      </c>
      <c r="G35" s="95">
        <f>F35/C7</f>
        <v>153.22242162087841</v>
      </c>
      <c r="H35" s="1"/>
      <c r="I35" s="1"/>
    </row>
    <row r="36" spans="1:9" x14ac:dyDescent="0.3">
      <c r="A36" s="1"/>
      <c r="B36" s="1"/>
      <c r="C36" s="1"/>
      <c r="D36" s="1"/>
      <c r="E36" s="1"/>
      <c r="F36" s="90"/>
      <c r="G36" s="95"/>
      <c r="H36" s="1"/>
      <c r="I36" s="1"/>
    </row>
    <row r="37" spans="1:9" x14ac:dyDescent="0.3">
      <c r="A37" s="4" t="s">
        <v>92</v>
      </c>
      <c r="B37" s="1"/>
      <c r="C37" s="4" t="s">
        <v>93</v>
      </c>
      <c r="D37" s="1"/>
      <c r="E37" s="1"/>
      <c r="F37" s="90">
        <v>0</v>
      </c>
      <c r="G37" s="95">
        <f>F37/C7</f>
        <v>0</v>
      </c>
      <c r="H37" s="1"/>
      <c r="I37" s="1"/>
    </row>
    <row r="38" spans="1:9" x14ac:dyDescent="0.3">
      <c r="A38" s="1"/>
      <c r="B38" s="1"/>
      <c r="C38" s="1"/>
      <c r="D38" s="1"/>
      <c r="E38" s="1"/>
      <c r="F38" s="90"/>
      <c r="G38" s="95"/>
      <c r="H38" s="1"/>
      <c r="I38" s="1"/>
    </row>
    <row r="39" spans="1:9" x14ac:dyDescent="0.3">
      <c r="A39" s="4" t="s">
        <v>94</v>
      </c>
      <c r="B39" s="1"/>
      <c r="C39" s="4" t="s">
        <v>95</v>
      </c>
      <c r="D39" s="1"/>
      <c r="E39" s="1"/>
      <c r="F39" s="90" t="s">
        <v>661</v>
      </c>
      <c r="G39" s="95">
        <v>0</v>
      </c>
      <c r="H39" s="1"/>
      <c r="I39" s="1"/>
    </row>
    <row r="40" spans="1:9" x14ac:dyDescent="0.3">
      <c r="A40" s="1"/>
      <c r="B40" s="1"/>
      <c r="C40" s="1"/>
      <c r="D40" s="1"/>
      <c r="E40" s="1"/>
      <c r="F40" s="94"/>
      <c r="G40" s="94"/>
      <c r="H40" s="1"/>
      <c r="I40" s="1"/>
    </row>
    <row r="41" spans="1:9" ht="15" thickBot="1" x14ac:dyDescent="0.35">
      <c r="A41" s="139" t="s">
        <v>462</v>
      </c>
      <c r="B41" s="139"/>
      <c r="C41" s="139"/>
      <c r="D41" s="139"/>
      <c r="E41" s="139"/>
      <c r="F41" s="140">
        <f>F13+F15+F17+F19+F21+F23+F29+F31+F33+F35</f>
        <v>8264459.9032463999</v>
      </c>
      <c r="G41" s="140"/>
      <c r="H41" s="1"/>
      <c r="I41" s="1"/>
    </row>
    <row r="42" spans="1:9" ht="15" thickTop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3">
      <c r="A43" s="138" t="s">
        <v>465</v>
      </c>
      <c r="B43" s="138"/>
      <c r="C43" s="138"/>
      <c r="D43" s="138"/>
      <c r="E43" s="138"/>
      <c r="F43" s="138"/>
      <c r="G43" s="138"/>
      <c r="H43" s="1"/>
      <c r="I43" s="1"/>
    </row>
    <row r="44" spans="1:9" x14ac:dyDescent="0.3">
      <c r="A44" s="4" t="s">
        <v>463</v>
      </c>
      <c r="B44" s="1"/>
      <c r="C44" s="1"/>
      <c r="D44" s="1"/>
      <c r="E44" s="4">
        <v>124</v>
      </c>
      <c r="F44" s="1"/>
      <c r="G44" s="1"/>
      <c r="H44" s="1"/>
      <c r="I44" s="1"/>
    </row>
    <row r="45" spans="1:9" x14ac:dyDescent="0.3">
      <c r="A45" s="4"/>
      <c r="B45" s="1"/>
      <c r="C45" s="1"/>
      <c r="D45" s="1"/>
      <c r="E45" s="1"/>
      <c r="F45" s="1"/>
      <c r="G45" s="1"/>
      <c r="H45" s="1"/>
      <c r="I45" s="1"/>
    </row>
    <row r="46" spans="1:9" x14ac:dyDescent="0.3">
      <c r="A46" s="4" t="s">
        <v>580</v>
      </c>
      <c r="B46" s="1"/>
      <c r="C46" s="1"/>
      <c r="D46" s="1"/>
      <c r="E46" s="4">
        <v>184</v>
      </c>
      <c r="F46" s="1"/>
      <c r="G46" s="1"/>
      <c r="H46" s="1"/>
      <c r="I46" s="1"/>
    </row>
    <row r="47" spans="1:9" ht="15" thickBot="1" x14ac:dyDescent="0.35">
      <c r="A47" s="1"/>
      <c r="B47" s="1"/>
      <c r="C47" s="1"/>
      <c r="D47" s="1"/>
      <c r="E47" s="4"/>
      <c r="F47" s="96"/>
      <c r="G47" s="96"/>
      <c r="H47" s="1"/>
      <c r="I47" s="1"/>
    </row>
    <row r="48" spans="1:9" ht="15" thickBot="1" x14ac:dyDescent="0.35">
      <c r="A48" s="4"/>
      <c r="B48" s="1"/>
      <c r="C48" s="1"/>
      <c r="D48" s="1"/>
      <c r="E48" s="1"/>
      <c r="F48" s="140">
        <f>SUM(F41/E44)*E46</f>
        <v>12263392.114494657</v>
      </c>
      <c r="G48" s="140"/>
      <c r="H48" s="1"/>
      <c r="I48" s="1"/>
    </row>
    <row r="49" spans="1:9" ht="15" thickTop="1" x14ac:dyDescent="0.3">
      <c r="A49" s="4" t="s">
        <v>581</v>
      </c>
      <c r="B49" s="1"/>
      <c r="C49" s="1"/>
      <c r="D49" s="1"/>
      <c r="E49" s="117">
        <v>0.01</v>
      </c>
      <c r="F49" s="1"/>
      <c r="G49" s="1"/>
      <c r="H49" s="1"/>
      <c r="I49" s="1"/>
    </row>
    <row r="50" spans="1:9" x14ac:dyDescent="0.3">
      <c r="A50" s="4"/>
      <c r="B50" s="1"/>
      <c r="C50" s="1"/>
      <c r="D50" s="1"/>
      <c r="E50" s="4"/>
      <c r="F50" s="1"/>
      <c r="G50" s="1"/>
      <c r="H50" s="1"/>
      <c r="I50" s="1"/>
    </row>
    <row r="51" spans="1:9" x14ac:dyDescent="0.3">
      <c r="A51" s="4" t="s">
        <v>582</v>
      </c>
      <c r="B51" s="1"/>
      <c r="C51" s="1"/>
      <c r="D51" s="1"/>
      <c r="E51" s="117">
        <v>8.9999999999999993E-3</v>
      </c>
      <c r="F51" s="1"/>
      <c r="G51" s="1"/>
      <c r="H51" s="1"/>
      <c r="I51" s="1"/>
    </row>
    <row r="52" spans="1:9" ht="15" thickBot="1" x14ac:dyDescent="0.35">
      <c r="A52" s="1"/>
      <c r="B52" s="1"/>
      <c r="C52" s="1"/>
      <c r="D52" s="1"/>
      <c r="E52" s="1"/>
      <c r="F52" s="96"/>
      <c r="G52" s="96"/>
      <c r="H52" s="1"/>
      <c r="I52" s="1"/>
    </row>
    <row r="53" spans="1:9" ht="15" thickBot="1" x14ac:dyDescent="0.35">
      <c r="A53" s="1"/>
      <c r="B53" s="1"/>
      <c r="C53" s="1"/>
      <c r="D53" s="1"/>
      <c r="E53" s="1"/>
      <c r="F53" s="140">
        <f>SUM(F48*E51/E49)</f>
        <v>11037052.90304519</v>
      </c>
      <c r="G53" s="140"/>
      <c r="H53" s="1"/>
      <c r="I53" s="1"/>
    </row>
    <row r="54" spans="1:9" ht="15.6" thickTop="1" thickBot="1" x14ac:dyDescent="0.35">
      <c r="A54" s="139" t="s">
        <v>464</v>
      </c>
      <c r="B54" s="139"/>
      <c r="C54" s="139"/>
      <c r="D54" s="139"/>
      <c r="E54" s="139"/>
      <c r="F54" s="140">
        <f>F53-F41</f>
        <v>2772592.9997987906</v>
      </c>
      <c r="G54" s="140"/>
      <c r="H54" s="1"/>
      <c r="I54" s="1"/>
    </row>
    <row r="55" spans="1:9" ht="15" thickTop="1" x14ac:dyDescent="0.3">
      <c r="A55" s="1"/>
      <c r="B55" s="1"/>
      <c r="C55" s="1"/>
      <c r="D55" s="1"/>
      <c r="E55" s="1"/>
      <c r="F55" s="1"/>
      <c r="G55" s="1"/>
    </row>
    <row r="56" spans="1:9" x14ac:dyDescent="0.3">
      <c r="A56" s="138" t="s">
        <v>583</v>
      </c>
      <c r="B56" s="138"/>
      <c r="C56" s="138"/>
      <c r="D56" s="138"/>
      <c r="E56" s="138"/>
      <c r="F56" s="138"/>
      <c r="G56" s="138"/>
    </row>
    <row r="57" spans="1:9" x14ac:dyDescent="0.3">
      <c r="A57" s="4" t="s">
        <v>466</v>
      </c>
      <c r="B57" s="1"/>
      <c r="C57" s="1"/>
      <c r="D57" s="1"/>
      <c r="E57" s="1"/>
      <c r="F57" s="142">
        <v>350000</v>
      </c>
      <c r="G57" s="142"/>
    </row>
    <row r="58" spans="1:9" x14ac:dyDescent="0.3">
      <c r="A58" s="1"/>
      <c r="B58" s="1"/>
      <c r="C58" s="1"/>
      <c r="D58" s="1"/>
      <c r="E58" s="1"/>
      <c r="F58" s="142"/>
      <c r="G58" s="142"/>
    </row>
    <row r="59" spans="1:9" x14ac:dyDescent="0.3">
      <c r="A59" s="4" t="s">
        <v>467</v>
      </c>
      <c r="B59" s="1"/>
      <c r="C59" s="1"/>
      <c r="D59" s="1"/>
      <c r="E59" s="1"/>
      <c r="F59" s="142">
        <v>50000</v>
      </c>
      <c r="G59" s="142"/>
    </row>
    <row r="60" spans="1:9" x14ac:dyDescent="0.3">
      <c r="A60" s="1"/>
      <c r="B60" s="1"/>
      <c r="C60" s="1"/>
      <c r="D60" s="1"/>
      <c r="E60" s="1"/>
      <c r="F60" s="1"/>
      <c r="G60" s="4"/>
    </row>
    <row r="61" spans="1:9" x14ac:dyDescent="0.3">
      <c r="A61" s="4" t="s">
        <v>79</v>
      </c>
      <c r="B61" s="1"/>
      <c r="C61" s="1"/>
      <c r="D61" s="1"/>
      <c r="E61" s="1"/>
      <c r="F61" s="142">
        <v>500000</v>
      </c>
      <c r="G61" s="142"/>
    </row>
    <row r="62" spans="1:9" x14ac:dyDescent="0.3">
      <c r="A62" s="1"/>
      <c r="B62" s="1"/>
      <c r="C62" s="1"/>
      <c r="D62" s="1"/>
      <c r="E62" s="1"/>
      <c r="F62" s="1"/>
      <c r="G62" s="1"/>
    </row>
    <row r="63" spans="1:9" x14ac:dyDescent="0.3">
      <c r="A63" s="4" t="s">
        <v>539</v>
      </c>
      <c r="B63" s="1"/>
      <c r="C63" s="1"/>
      <c r="D63" s="1"/>
      <c r="E63" s="1"/>
      <c r="F63" s="142">
        <v>150000</v>
      </c>
      <c r="G63" s="142"/>
    </row>
    <row r="64" spans="1:9" x14ac:dyDescent="0.3">
      <c r="A64" s="1"/>
      <c r="B64" s="1"/>
      <c r="C64" s="1"/>
      <c r="D64" s="1"/>
      <c r="E64" s="1"/>
      <c r="F64" s="1"/>
      <c r="G64" s="1"/>
    </row>
    <row r="65" spans="1:7" x14ac:dyDescent="0.3">
      <c r="A65" s="4" t="s">
        <v>544</v>
      </c>
      <c r="B65" s="1"/>
      <c r="C65" s="1"/>
      <c r="D65" s="1"/>
      <c r="E65" s="1"/>
      <c r="F65" s="142">
        <v>150000</v>
      </c>
      <c r="G65" s="142"/>
    </row>
    <row r="66" spans="1:7" x14ac:dyDescent="0.3">
      <c r="A66" s="1"/>
      <c r="B66" s="1"/>
      <c r="C66" s="1"/>
      <c r="D66" s="1"/>
      <c r="E66" s="1"/>
      <c r="F66" s="1"/>
      <c r="G66" s="1"/>
    </row>
    <row r="67" spans="1:7" ht="15" thickBot="1" x14ac:dyDescent="0.35">
      <c r="A67" s="139" t="s">
        <v>468</v>
      </c>
      <c r="B67" s="139"/>
      <c r="C67" s="139"/>
      <c r="D67" s="139"/>
      <c r="E67" s="139"/>
      <c r="F67" s="140">
        <f>F57+F59+F61+F63+F65</f>
        <v>1200000</v>
      </c>
      <c r="G67" s="140"/>
    </row>
    <row r="68" spans="1:7" ht="15" thickTop="1" x14ac:dyDescent="0.3">
      <c r="A68" s="1"/>
      <c r="B68" s="1"/>
      <c r="C68" s="1"/>
      <c r="D68" s="1"/>
      <c r="E68" s="1"/>
      <c r="F68" s="1"/>
      <c r="G68" s="1"/>
    </row>
    <row r="69" spans="1:7" x14ac:dyDescent="0.3">
      <c r="A69" s="138" t="s">
        <v>469</v>
      </c>
      <c r="B69" s="138"/>
      <c r="C69" s="138"/>
      <c r="D69" s="138"/>
      <c r="E69" s="138"/>
      <c r="F69" s="138"/>
      <c r="G69" s="138"/>
    </row>
    <row r="70" spans="1:7" x14ac:dyDescent="0.3">
      <c r="A70" s="1"/>
      <c r="B70" s="1"/>
      <c r="C70" s="1"/>
      <c r="D70" s="1"/>
      <c r="E70" s="1"/>
      <c r="F70" s="1"/>
      <c r="G70" s="1"/>
    </row>
    <row r="71" spans="1:7" x14ac:dyDescent="0.3">
      <c r="A71" s="4" t="s">
        <v>659</v>
      </c>
      <c r="B71" s="1"/>
      <c r="C71" s="1"/>
      <c r="D71" s="1"/>
      <c r="E71" s="1"/>
      <c r="F71" s="1"/>
      <c r="G71" s="1"/>
    </row>
    <row r="72" spans="1:7" x14ac:dyDescent="0.3">
      <c r="A72" s="1"/>
      <c r="B72" s="1"/>
      <c r="C72" s="1"/>
      <c r="D72" s="1"/>
      <c r="E72" s="1"/>
      <c r="F72" s="1"/>
      <c r="G72" s="1"/>
    </row>
    <row r="73" spans="1:7" ht="15" thickBot="1" x14ac:dyDescent="0.35">
      <c r="A73" s="139" t="s">
        <v>470</v>
      </c>
      <c r="B73" s="139"/>
      <c r="C73" s="139"/>
      <c r="D73" s="139"/>
      <c r="E73" s="139"/>
      <c r="F73" s="140" t="s">
        <v>660</v>
      </c>
      <c r="G73" s="140"/>
    </row>
    <row r="74" spans="1:7" ht="15" thickTop="1" x14ac:dyDescent="0.3">
      <c r="A74" s="1"/>
      <c r="B74" s="1"/>
      <c r="C74" s="1"/>
      <c r="D74" s="1"/>
      <c r="E74" s="1"/>
      <c r="F74" s="1"/>
      <c r="G74" s="1"/>
    </row>
    <row r="75" spans="1:7" x14ac:dyDescent="0.3">
      <c r="A75" s="138" t="s">
        <v>471</v>
      </c>
      <c r="B75" s="138"/>
      <c r="C75" s="138"/>
      <c r="D75" s="138"/>
      <c r="E75" s="138"/>
      <c r="F75" s="138"/>
      <c r="G75" s="138"/>
    </row>
    <row r="76" spans="1:7" x14ac:dyDescent="0.3">
      <c r="A76" s="1"/>
      <c r="B76" s="1"/>
      <c r="C76" s="1"/>
      <c r="D76" s="1"/>
      <c r="E76" s="1"/>
      <c r="F76" s="1"/>
      <c r="G76" s="1"/>
    </row>
    <row r="77" spans="1:7" x14ac:dyDescent="0.3">
      <c r="A77" s="4" t="s">
        <v>472</v>
      </c>
      <c r="B77" s="1"/>
      <c r="C77" s="1"/>
      <c r="D77" s="1"/>
      <c r="E77" s="1"/>
      <c r="F77" s="142">
        <f>SUM(F53*2.5%)</f>
        <v>275926.32257612975</v>
      </c>
      <c r="G77" s="142"/>
    </row>
    <row r="78" spans="1:7" x14ac:dyDescent="0.3">
      <c r="A78" s="1"/>
      <c r="B78" s="1"/>
      <c r="C78" s="1"/>
      <c r="D78" s="1"/>
      <c r="E78" s="1"/>
      <c r="F78" s="142"/>
      <c r="G78" s="142"/>
    </row>
    <row r="79" spans="1:7" x14ac:dyDescent="0.3">
      <c r="A79" s="4" t="s">
        <v>473</v>
      </c>
      <c r="B79" s="1"/>
      <c r="C79" s="1"/>
      <c r="D79" s="1"/>
      <c r="E79" s="1"/>
      <c r="F79" s="142">
        <v>275926.32257612975</v>
      </c>
      <c r="G79" s="142"/>
    </row>
    <row r="80" spans="1:7" x14ac:dyDescent="0.3">
      <c r="A80" s="1"/>
      <c r="B80" s="1"/>
      <c r="C80" s="1"/>
      <c r="D80" s="1"/>
      <c r="E80" s="1"/>
      <c r="F80" s="142"/>
      <c r="G80" s="142"/>
    </row>
    <row r="81" spans="1:7" x14ac:dyDescent="0.3">
      <c r="A81" s="4" t="s">
        <v>474</v>
      </c>
      <c r="B81" s="1"/>
      <c r="C81" s="1"/>
      <c r="D81" s="1"/>
      <c r="E81" s="1"/>
      <c r="F81" s="142">
        <v>275926.32257612975</v>
      </c>
      <c r="G81" s="142"/>
    </row>
    <row r="82" spans="1:7" x14ac:dyDescent="0.3">
      <c r="A82" s="1"/>
      <c r="B82" s="1"/>
      <c r="C82" s="1"/>
      <c r="D82" s="1"/>
      <c r="E82" s="1"/>
      <c r="F82" s="142"/>
      <c r="G82" s="142"/>
    </row>
    <row r="83" spans="1:7" x14ac:dyDescent="0.3">
      <c r="A83" s="4" t="s">
        <v>475</v>
      </c>
      <c r="B83" s="1"/>
      <c r="C83" s="1"/>
      <c r="D83" s="1"/>
      <c r="E83" s="1"/>
      <c r="F83" s="142">
        <v>275926.32257612975</v>
      </c>
      <c r="G83" s="142"/>
    </row>
    <row r="84" spans="1:7" x14ac:dyDescent="0.3">
      <c r="A84" s="1"/>
      <c r="B84" s="1"/>
      <c r="C84" s="1"/>
      <c r="D84" s="1"/>
      <c r="E84" s="1"/>
      <c r="F84" s="1"/>
      <c r="G84" s="1"/>
    </row>
    <row r="85" spans="1:7" ht="15" thickBot="1" x14ac:dyDescent="0.35">
      <c r="A85" s="139" t="s">
        <v>476</v>
      </c>
      <c r="B85" s="139"/>
      <c r="C85" s="139"/>
      <c r="D85" s="139"/>
      <c r="E85" s="139"/>
      <c r="F85" s="140">
        <f>SUM(F77+F79+F81+F83)</f>
        <v>1103705.290304519</v>
      </c>
      <c r="G85" s="140"/>
    </row>
    <row r="86" spans="1:7" ht="15" thickTop="1" x14ac:dyDescent="0.3">
      <c r="A86" s="1"/>
      <c r="B86" s="1"/>
      <c r="C86" s="1"/>
      <c r="D86" s="1"/>
      <c r="E86" s="1"/>
      <c r="F86" s="1"/>
      <c r="G86" s="1"/>
    </row>
    <row r="87" spans="1:7" x14ac:dyDescent="0.3">
      <c r="A87" s="138" t="s">
        <v>477</v>
      </c>
      <c r="B87" s="138"/>
      <c r="C87" s="138"/>
      <c r="D87" s="138"/>
      <c r="E87" s="138"/>
      <c r="F87" s="138"/>
      <c r="G87" s="138"/>
    </row>
    <row r="88" spans="1:7" x14ac:dyDescent="0.3">
      <c r="A88" s="1"/>
      <c r="B88" s="1"/>
      <c r="C88" s="1"/>
      <c r="D88" s="1"/>
      <c r="E88" s="1"/>
      <c r="F88" s="1"/>
      <c r="G88" s="1"/>
    </row>
    <row r="89" spans="1:7" ht="15" thickBot="1" x14ac:dyDescent="0.35">
      <c r="A89" s="134" t="s">
        <v>478</v>
      </c>
      <c r="B89" s="134"/>
      <c r="C89" s="134"/>
      <c r="D89" s="134"/>
      <c r="E89" s="134"/>
      <c r="F89" s="135">
        <f>SUM(F53+F85)</f>
        <v>12140758.19334971</v>
      </c>
      <c r="G89" s="135"/>
    </row>
    <row r="90" spans="1:7" ht="15" thickTop="1" x14ac:dyDescent="0.3">
      <c r="A90" s="1"/>
      <c r="B90" s="1"/>
      <c r="C90" s="1"/>
      <c r="D90" s="1"/>
      <c r="E90" s="1"/>
      <c r="F90" s="1"/>
      <c r="G90" s="1"/>
    </row>
    <row r="91" spans="1:7" ht="15" thickBot="1" x14ac:dyDescent="0.35">
      <c r="A91" s="134" t="s">
        <v>662</v>
      </c>
      <c r="B91" s="134"/>
      <c r="C91" s="134"/>
      <c r="D91" s="134"/>
      <c r="E91" s="134"/>
      <c r="F91" s="135">
        <f>F89/C7</f>
        <v>7728.0446806809105</v>
      </c>
      <c r="G91" s="135"/>
    </row>
    <row r="92" spans="1:7" ht="15" thickTop="1" x14ac:dyDescent="0.3">
      <c r="A92" s="1"/>
      <c r="B92" s="1"/>
      <c r="C92" s="1"/>
      <c r="D92" s="1"/>
      <c r="E92" s="1"/>
      <c r="F92" s="1"/>
      <c r="G92" s="1"/>
    </row>
    <row r="93" spans="1:7" hidden="1" x14ac:dyDescent="0.3">
      <c r="A93" s="1"/>
      <c r="B93" s="1"/>
      <c r="C93" s="1"/>
      <c r="D93" s="1"/>
      <c r="E93" s="1"/>
      <c r="F93" s="1"/>
      <c r="G93" s="1"/>
    </row>
    <row r="94" spans="1:7" hidden="1" x14ac:dyDescent="0.3"/>
    <row r="95" spans="1:7" hidden="1" x14ac:dyDescent="0.3"/>
    <row r="96" spans="1:7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</sheetData>
  <mergeCells count="42">
    <mergeCell ref="A89:E89"/>
    <mergeCell ref="F89:G89"/>
    <mergeCell ref="A5:B5"/>
    <mergeCell ref="F48:G48"/>
    <mergeCell ref="F53:G53"/>
    <mergeCell ref="F78:G78"/>
    <mergeCell ref="F80:G80"/>
    <mergeCell ref="F82:G82"/>
    <mergeCell ref="A56:G56"/>
    <mergeCell ref="F77:G77"/>
    <mergeCell ref="F79:G79"/>
    <mergeCell ref="F81:G81"/>
    <mergeCell ref="A3:B3"/>
    <mergeCell ref="A7:B7"/>
    <mergeCell ref="A85:E85"/>
    <mergeCell ref="F85:G85"/>
    <mergeCell ref="A87:G87"/>
    <mergeCell ref="A69:G69"/>
    <mergeCell ref="A73:E73"/>
    <mergeCell ref="F73:G73"/>
    <mergeCell ref="A75:G75"/>
    <mergeCell ref="A54:E54"/>
    <mergeCell ref="F54:G54"/>
    <mergeCell ref="A43:G43"/>
    <mergeCell ref="F83:G83"/>
    <mergeCell ref="F57:G57"/>
    <mergeCell ref="A91:E91"/>
    <mergeCell ref="F91:G91"/>
    <mergeCell ref="A2:I2"/>
    <mergeCell ref="A1:I1"/>
    <mergeCell ref="F3:G3"/>
    <mergeCell ref="A9:G9"/>
    <mergeCell ref="A67:E67"/>
    <mergeCell ref="F67:G67"/>
    <mergeCell ref="A41:E41"/>
    <mergeCell ref="F41:G41"/>
    <mergeCell ref="F12:G12"/>
    <mergeCell ref="F61:G61"/>
    <mergeCell ref="F63:G63"/>
    <mergeCell ref="F65:G65"/>
    <mergeCell ref="F59:G59"/>
    <mergeCell ref="F58:G58"/>
  </mergeCells>
  <phoneticPr fontId="2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39021-515D-4E1E-8E9D-50AE76A217C0}">
  <sheetPr>
    <pageSetUpPr fitToPage="1"/>
  </sheetPr>
  <dimension ref="A1:J206"/>
  <sheetViews>
    <sheetView view="pageBreakPreview" topLeftCell="A108" zoomScale="85" zoomScaleNormal="100" zoomScaleSheetLayoutView="85" zoomScalePageLayoutView="70" workbookViewId="0">
      <selection activeCell="G144" sqref="G144"/>
    </sheetView>
  </sheetViews>
  <sheetFormatPr defaultColWidth="8.88671875" defaultRowHeight="0" customHeight="1" zeroHeight="1" x14ac:dyDescent="0.3"/>
  <cols>
    <col min="1" max="1" width="7.88671875" style="2" customWidth="1"/>
    <col min="2" max="2" width="7.77734375" style="2" customWidth="1"/>
    <col min="3" max="3" width="6.88671875" style="2" customWidth="1"/>
    <col min="4" max="4" width="2.33203125" style="2" customWidth="1"/>
    <col min="5" max="5" width="5.6640625" style="2" customWidth="1"/>
    <col min="6" max="6" width="13.44140625" style="2" bestFit="1" customWidth="1"/>
    <col min="7" max="7" width="38" style="2" customWidth="1"/>
    <col min="8" max="10" width="8.88671875" style="2" hidden="1" customWidth="1"/>
    <col min="11" max="13" width="0" hidden="1" customWidth="1"/>
    <col min="14" max="14" width="14.33203125" customWidth="1"/>
  </cols>
  <sheetData>
    <row r="1" spans="1:10" ht="14.4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4.4" x14ac:dyDescent="0.3">
      <c r="A2" s="13" t="s">
        <v>481</v>
      </c>
      <c r="B2" s="97"/>
      <c r="C2" s="1"/>
      <c r="D2" s="1"/>
      <c r="E2" s="1"/>
      <c r="F2" s="1"/>
      <c r="G2" s="1"/>
      <c r="H2" s="1"/>
      <c r="I2" s="1"/>
      <c r="J2" s="1"/>
    </row>
    <row r="3" spans="1:10" ht="14.4" x14ac:dyDescent="0.3">
      <c r="A3" s="13" t="s">
        <v>547</v>
      </c>
      <c r="B3" s="1"/>
      <c r="C3" s="1"/>
      <c r="D3" s="1"/>
      <c r="E3" s="1"/>
      <c r="F3" s="1"/>
      <c r="G3" s="1"/>
      <c r="H3" s="1"/>
      <c r="I3" s="1"/>
      <c r="J3" s="1"/>
    </row>
    <row r="4" spans="1:10" ht="14.4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4.4" x14ac:dyDescent="0.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4.4" x14ac:dyDescent="0.3">
      <c r="A6" s="8" t="s">
        <v>552</v>
      </c>
      <c r="B6" s="8" t="s">
        <v>553</v>
      </c>
      <c r="C6" s="8" t="s">
        <v>554</v>
      </c>
      <c r="D6" s="113"/>
      <c r="E6" s="158" t="s">
        <v>555</v>
      </c>
      <c r="F6" s="159"/>
      <c r="G6" s="160"/>
      <c r="H6" s="1"/>
      <c r="I6" s="1"/>
      <c r="J6" s="1"/>
    </row>
    <row r="7" spans="1:10" ht="14.4" x14ac:dyDescent="0.3">
      <c r="A7" s="10"/>
      <c r="B7" s="10"/>
      <c r="C7" s="22"/>
      <c r="D7" s="22"/>
      <c r="E7" s="22"/>
      <c r="F7" s="15"/>
      <c r="G7" s="3"/>
      <c r="H7" s="1"/>
      <c r="I7" s="1"/>
      <c r="J7" s="1"/>
    </row>
    <row r="8" spans="1:10" ht="14.4" x14ac:dyDescent="0.3">
      <c r="A8" s="10"/>
      <c r="B8" s="14"/>
      <c r="C8" s="22"/>
      <c r="D8" s="22"/>
      <c r="E8" s="146" t="s">
        <v>636</v>
      </c>
      <c r="F8" s="147"/>
      <c r="G8" s="147"/>
      <c r="H8" s="1"/>
      <c r="I8" s="1"/>
      <c r="J8" s="1"/>
    </row>
    <row r="9" spans="1:10" ht="14.4" x14ac:dyDescent="0.3">
      <c r="A9" s="10"/>
      <c r="B9" s="14"/>
      <c r="C9" s="22"/>
      <c r="D9" s="22"/>
      <c r="E9" s="145" t="s">
        <v>633</v>
      </c>
      <c r="F9" s="137"/>
      <c r="G9" s="137"/>
      <c r="H9" s="1"/>
      <c r="I9" s="1"/>
      <c r="J9" s="1"/>
    </row>
    <row r="10" spans="1:10" ht="14.4" x14ac:dyDescent="0.3">
      <c r="A10" s="10"/>
      <c r="B10" s="10"/>
      <c r="C10" s="22"/>
      <c r="D10" s="22"/>
      <c r="E10" s="145" t="s">
        <v>634</v>
      </c>
      <c r="F10" s="137"/>
      <c r="G10" s="137"/>
      <c r="H10" s="1"/>
      <c r="I10" s="1"/>
      <c r="J10" s="1"/>
    </row>
    <row r="11" spans="1:10" ht="14.4" x14ac:dyDescent="0.3">
      <c r="A11" s="10"/>
      <c r="B11" s="10"/>
      <c r="C11" s="22"/>
      <c r="D11" s="22"/>
      <c r="E11" s="152" t="s">
        <v>635</v>
      </c>
      <c r="F11" s="153"/>
      <c r="G11" s="153"/>
      <c r="H11" s="1"/>
      <c r="I11" s="1"/>
      <c r="J11" s="1"/>
    </row>
    <row r="12" spans="1:10" ht="14.4" x14ac:dyDescent="0.3">
      <c r="A12" s="10"/>
      <c r="B12" s="10"/>
      <c r="C12" s="22"/>
      <c r="D12" s="22"/>
      <c r="E12" s="145">
        <v>377.5</v>
      </c>
      <c r="F12" s="137"/>
      <c r="G12" s="137"/>
      <c r="H12" s="1"/>
      <c r="I12" s="1"/>
      <c r="J12" s="1"/>
    </row>
    <row r="13" spans="1:10" ht="14.4" x14ac:dyDescent="0.3">
      <c r="A13" s="10"/>
      <c r="B13" s="10"/>
      <c r="C13" s="22"/>
      <c r="D13" s="22"/>
      <c r="E13" s="22"/>
      <c r="F13" s="15"/>
      <c r="G13" s="15"/>
      <c r="H13" s="1"/>
      <c r="I13" s="1"/>
      <c r="J13" s="1"/>
    </row>
    <row r="14" spans="1:10" ht="14.4" x14ac:dyDescent="0.3">
      <c r="A14" s="10"/>
      <c r="B14" s="10"/>
      <c r="C14" s="22"/>
      <c r="D14" s="22"/>
      <c r="E14" s="145" t="s">
        <v>637</v>
      </c>
      <c r="F14" s="137"/>
      <c r="G14" s="137"/>
      <c r="H14" s="1"/>
      <c r="I14" s="1"/>
      <c r="J14" s="1"/>
    </row>
    <row r="15" spans="1:10" ht="14.4" x14ac:dyDescent="0.3">
      <c r="A15" s="10"/>
      <c r="B15" s="10"/>
      <c r="C15" s="22"/>
      <c r="D15" s="22"/>
      <c r="E15" s="152" t="s">
        <v>638</v>
      </c>
      <c r="F15" s="153"/>
      <c r="G15" s="153"/>
      <c r="H15" s="1"/>
      <c r="I15" s="1"/>
      <c r="J15" s="1"/>
    </row>
    <row r="16" spans="1:10" ht="14.4" x14ac:dyDescent="0.3">
      <c r="A16" s="10"/>
      <c r="B16" s="10"/>
      <c r="C16" s="22"/>
      <c r="D16" s="22"/>
      <c r="E16" s="148">
        <v>122.5</v>
      </c>
      <c r="F16" s="149"/>
      <c r="G16" s="149"/>
      <c r="H16" s="1"/>
      <c r="I16" s="1"/>
      <c r="J16" s="1"/>
    </row>
    <row r="17" spans="1:10" ht="14.4" x14ac:dyDescent="0.3">
      <c r="A17" s="10"/>
      <c r="B17" s="10"/>
      <c r="C17" s="22"/>
      <c r="D17" s="22"/>
      <c r="E17" s="22"/>
      <c r="F17" s="15"/>
      <c r="G17" s="15"/>
      <c r="H17" s="1"/>
      <c r="I17" s="1"/>
      <c r="J17" s="1"/>
    </row>
    <row r="18" spans="1:10" ht="14.4" x14ac:dyDescent="0.3">
      <c r="A18" s="10"/>
      <c r="B18" s="10"/>
      <c r="C18" s="22"/>
      <c r="D18" s="22"/>
      <c r="E18" s="146" t="s">
        <v>639</v>
      </c>
      <c r="F18" s="147"/>
      <c r="G18" s="147"/>
      <c r="H18" s="1"/>
      <c r="I18" s="1"/>
      <c r="J18" s="1"/>
    </row>
    <row r="19" spans="1:10" ht="14.4" x14ac:dyDescent="0.3">
      <c r="A19" s="10"/>
      <c r="B19" s="10"/>
      <c r="C19" s="22"/>
      <c r="D19" s="22"/>
      <c r="E19" s="150" t="s">
        <v>640</v>
      </c>
      <c r="F19" s="147"/>
      <c r="G19" s="147"/>
      <c r="H19" s="1"/>
      <c r="I19" s="1"/>
      <c r="J19" s="1"/>
    </row>
    <row r="20" spans="1:10" ht="14.4" x14ac:dyDescent="0.3">
      <c r="A20" s="10"/>
      <c r="B20" s="10"/>
      <c r="C20" s="22"/>
      <c r="D20" s="22"/>
      <c r="E20" s="145" t="s">
        <v>641</v>
      </c>
      <c r="F20" s="137"/>
      <c r="G20" s="137"/>
      <c r="H20" s="1"/>
      <c r="I20" s="1"/>
      <c r="J20" s="1"/>
    </row>
    <row r="21" spans="1:10" ht="14.4" x14ac:dyDescent="0.3">
      <c r="A21" s="10"/>
      <c r="B21" s="10"/>
      <c r="C21" s="22"/>
      <c r="D21" s="22"/>
      <c r="E21" s="22"/>
      <c r="F21" s="15"/>
      <c r="G21" s="15"/>
      <c r="H21" s="1"/>
      <c r="I21" s="1"/>
      <c r="J21" s="1"/>
    </row>
    <row r="22" spans="1:10" ht="14.4" x14ac:dyDescent="0.3">
      <c r="A22" s="10"/>
      <c r="B22" s="10"/>
      <c r="C22" s="22"/>
      <c r="D22" s="22"/>
      <c r="E22" s="145" t="s">
        <v>642</v>
      </c>
      <c r="F22" s="137"/>
      <c r="G22" s="137"/>
      <c r="H22" s="1"/>
      <c r="I22" s="1"/>
      <c r="J22" s="1"/>
    </row>
    <row r="23" spans="1:10" ht="14.4" x14ac:dyDescent="0.3">
      <c r="A23" s="10"/>
      <c r="B23" s="10">
        <v>43</v>
      </c>
      <c r="C23" s="22"/>
      <c r="D23" s="22"/>
      <c r="E23" s="22"/>
      <c r="F23" s="15"/>
      <c r="G23" s="15"/>
      <c r="H23" s="1"/>
      <c r="I23" s="1"/>
      <c r="J23" s="1"/>
    </row>
    <row r="24" spans="1:10" ht="14.4" x14ac:dyDescent="0.3">
      <c r="A24" s="10"/>
      <c r="B24" s="10">
        <v>43</v>
      </c>
      <c r="C24" s="22"/>
      <c r="D24" s="22"/>
      <c r="E24" s="22"/>
      <c r="F24" s="15"/>
      <c r="G24" s="15"/>
      <c r="H24" s="1"/>
      <c r="I24" s="1"/>
      <c r="J24" s="1"/>
    </row>
    <row r="25" spans="1:10" ht="15" thickBot="1" x14ac:dyDescent="0.35">
      <c r="A25" s="10"/>
      <c r="B25" s="10"/>
      <c r="C25" s="122">
        <f>B23*B24</f>
        <v>1849</v>
      </c>
      <c r="D25" s="22"/>
      <c r="E25" s="22"/>
      <c r="F25" s="15"/>
      <c r="G25" s="15"/>
      <c r="H25" s="1"/>
      <c r="I25" s="1"/>
      <c r="J25" s="1"/>
    </row>
    <row r="26" spans="1:10" ht="15" thickTop="1" x14ac:dyDescent="0.3">
      <c r="A26" s="10"/>
      <c r="B26" s="10"/>
      <c r="C26" s="22"/>
      <c r="D26" s="22"/>
      <c r="E26" s="22"/>
      <c r="F26" s="15"/>
      <c r="G26" s="15"/>
      <c r="H26" s="1"/>
      <c r="I26" s="1"/>
      <c r="J26" s="1"/>
    </row>
    <row r="27" spans="1:10" ht="14.4" x14ac:dyDescent="0.3">
      <c r="A27" s="10"/>
      <c r="B27" s="10"/>
      <c r="C27" s="22"/>
      <c r="D27" s="22"/>
      <c r="E27" s="146" t="s">
        <v>644</v>
      </c>
      <c r="F27" s="147"/>
      <c r="G27" s="147"/>
      <c r="H27" s="1"/>
      <c r="I27" s="1"/>
      <c r="J27" s="1"/>
    </row>
    <row r="28" spans="1:10" ht="14.4" x14ac:dyDescent="0.3">
      <c r="A28" s="10"/>
      <c r="B28" s="10"/>
      <c r="C28" s="22"/>
      <c r="D28" s="22"/>
      <c r="E28" s="22"/>
      <c r="F28" s="15"/>
      <c r="G28" s="15"/>
      <c r="H28" s="1"/>
      <c r="I28" s="1"/>
      <c r="J28" s="1"/>
    </row>
    <row r="29" spans="1:10" ht="14.4" x14ac:dyDescent="0.3">
      <c r="A29" s="10"/>
      <c r="B29" s="10"/>
      <c r="C29" s="22"/>
      <c r="D29" s="22"/>
      <c r="E29" s="145" t="s">
        <v>645</v>
      </c>
      <c r="F29" s="137"/>
      <c r="G29" s="137"/>
      <c r="H29" s="1"/>
      <c r="I29" s="1"/>
      <c r="J29" s="1"/>
    </row>
    <row r="30" spans="1:10" ht="14.4" x14ac:dyDescent="0.3">
      <c r="A30" s="10"/>
      <c r="B30" s="10"/>
      <c r="C30" s="22"/>
      <c r="D30" s="22"/>
      <c r="E30" s="145" t="s">
        <v>646</v>
      </c>
      <c r="F30" s="137"/>
      <c r="G30" s="137"/>
      <c r="H30" s="1"/>
      <c r="I30" s="1"/>
      <c r="J30" s="1"/>
    </row>
    <row r="31" spans="1:10" ht="14.4" x14ac:dyDescent="0.3">
      <c r="A31" s="10"/>
      <c r="B31" s="10"/>
      <c r="C31" s="22"/>
      <c r="D31" s="22"/>
      <c r="E31" s="145" t="s">
        <v>647</v>
      </c>
      <c r="F31" s="137"/>
      <c r="G31" s="137"/>
      <c r="H31" s="1"/>
      <c r="I31" s="1"/>
      <c r="J31" s="1"/>
    </row>
    <row r="32" spans="1:10" ht="14.4" x14ac:dyDescent="0.3">
      <c r="A32" s="10"/>
      <c r="B32" s="10"/>
      <c r="C32" s="22"/>
      <c r="D32" s="22"/>
      <c r="E32" s="145" t="s">
        <v>648</v>
      </c>
      <c r="F32" s="137"/>
      <c r="G32" s="137"/>
      <c r="H32" s="1"/>
      <c r="I32" s="1"/>
      <c r="J32" s="1"/>
    </row>
    <row r="33" spans="1:10" ht="14.4" x14ac:dyDescent="0.3">
      <c r="A33" s="10"/>
      <c r="B33" s="10">
        <v>11.78</v>
      </c>
      <c r="C33" s="22"/>
      <c r="D33" s="22"/>
      <c r="E33" s="22"/>
      <c r="F33" s="15"/>
      <c r="G33" s="15"/>
      <c r="H33" s="1"/>
      <c r="I33" s="1"/>
      <c r="J33" s="1"/>
    </row>
    <row r="34" spans="1:10" ht="14.4" x14ac:dyDescent="0.3">
      <c r="A34" s="10"/>
      <c r="B34" s="10">
        <v>125</v>
      </c>
      <c r="C34" s="22"/>
      <c r="D34" s="22"/>
      <c r="E34" s="22"/>
      <c r="F34" s="15"/>
      <c r="G34" s="15"/>
      <c r="H34" s="1"/>
      <c r="I34" s="1"/>
      <c r="J34" s="1"/>
    </row>
    <row r="35" spans="1:10" ht="15" thickBot="1" x14ac:dyDescent="0.35">
      <c r="A35" s="10"/>
      <c r="B35" s="10"/>
      <c r="C35" s="122">
        <f>SUM(B33*B34)</f>
        <v>1472.5</v>
      </c>
      <c r="D35" s="22"/>
      <c r="E35" s="22"/>
      <c r="F35" s="15"/>
      <c r="G35" s="15"/>
      <c r="H35" s="1"/>
      <c r="I35" s="1"/>
      <c r="J35" s="1"/>
    </row>
    <row r="36" spans="1:10" ht="15" thickTop="1" x14ac:dyDescent="0.3">
      <c r="A36" s="10"/>
      <c r="B36" s="10"/>
      <c r="C36" s="22"/>
      <c r="D36" s="22"/>
      <c r="E36" s="161" t="s">
        <v>406</v>
      </c>
      <c r="F36" s="162"/>
      <c r="G36" s="162"/>
      <c r="H36" s="1"/>
      <c r="I36" s="1"/>
      <c r="J36" s="1"/>
    </row>
    <row r="37" spans="1:10" ht="14.4" x14ac:dyDescent="0.3">
      <c r="A37" s="10"/>
      <c r="B37" s="10"/>
      <c r="C37" s="22"/>
      <c r="D37" s="22"/>
      <c r="E37" s="21"/>
      <c r="F37" s="4"/>
      <c r="G37" s="4"/>
      <c r="H37" s="1"/>
      <c r="I37" s="1"/>
      <c r="J37" s="1"/>
    </row>
    <row r="38" spans="1:10" ht="14.4" x14ac:dyDescent="0.3">
      <c r="A38" s="10"/>
      <c r="B38" s="10"/>
      <c r="C38" s="22"/>
      <c r="D38" s="22"/>
      <c r="E38" s="154" t="s">
        <v>407</v>
      </c>
      <c r="F38" s="155"/>
      <c r="G38" s="155"/>
      <c r="H38" s="1"/>
      <c r="I38" s="1"/>
      <c r="J38" s="1"/>
    </row>
    <row r="39" spans="1:10" ht="14.4" x14ac:dyDescent="0.3">
      <c r="A39" s="10"/>
      <c r="B39" s="10"/>
      <c r="C39" s="22"/>
      <c r="D39" s="22"/>
      <c r="E39" s="154" t="s">
        <v>417</v>
      </c>
      <c r="F39" s="155"/>
      <c r="G39" s="155"/>
      <c r="H39" s="1"/>
      <c r="I39" s="1"/>
      <c r="J39" s="1"/>
    </row>
    <row r="40" spans="1:10" ht="14.4" x14ac:dyDescent="0.3">
      <c r="A40" s="10"/>
      <c r="B40" s="10"/>
      <c r="C40" s="22"/>
      <c r="D40" s="22"/>
      <c r="E40" s="156" t="s">
        <v>561</v>
      </c>
      <c r="F40" s="157"/>
      <c r="G40" s="157"/>
      <c r="H40" s="1"/>
      <c r="I40" s="1"/>
      <c r="J40" s="1"/>
    </row>
    <row r="41" spans="1:10" ht="14.4" x14ac:dyDescent="0.3">
      <c r="A41" s="10"/>
      <c r="B41" s="10"/>
      <c r="C41" s="22"/>
      <c r="D41" s="22"/>
      <c r="E41" s="22"/>
      <c r="F41" s="15"/>
      <c r="G41" s="3"/>
      <c r="H41" s="1"/>
      <c r="I41" s="1"/>
      <c r="J41" s="1"/>
    </row>
    <row r="42" spans="1:10" ht="14.4" x14ac:dyDescent="0.3">
      <c r="A42" s="10"/>
      <c r="B42" s="67"/>
      <c r="C42" s="22"/>
      <c r="D42" s="22"/>
      <c r="E42" s="22"/>
      <c r="F42" s="15"/>
      <c r="G42" s="114"/>
      <c r="H42" s="1"/>
      <c r="I42" s="1"/>
      <c r="J42" s="1"/>
    </row>
    <row r="43" spans="1:10" ht="14.4" x14ac:dyDescent="0.3">
      <c r="A43" s="10"/>
      <c r="B43" s="67"/>
      <c r="C43" s="22"/>
      <c r="D43" s="22"/>
      <c r="E43" s="22"/>
      <c r="F43" s="15"/>
      <c r="G43" s="114"/>
      <c r="H43" s="1"/>
      <c r="I43" s="1"/>
      <c r="J43" s="1"/>
    </row>
    <row r="44" spans="1:10" ht="14.4" x14ac:dyDescent="0.3">
      <c r="A44" s="10"/>
      <c r="B44" s="14"/>
      <c r="C44" s="22"/>
      <c r="D44" s="22"/>
      <c r="E44" s="22"/>
      <c r="F44" s="15"/>
      <c r="G44" s="114"/>
      <c r="H44" s="1"/>
      <c r="I44" s="1"/>
      <c r="J44" s="1"/>
    </row>
    <row r="45" spans="1:10" ht="14.4" x14ac:dyDescent="0.3">
      <c r="A45" s="10"/>
      <c r="B45" s="14"/>
      <c r="C45" s="22"/>
      <c r="D45" s="22"/>
      <c r="E45" s="146" t="s">
        <v>584</v>
      </c>
      <c r="F45" s="147"/>
      <c r="G45" s="147"/>
      <c r="H45" s="1"/>
      <c r="I45" s="1"/>
      <c r="J45" s="1"/>
    </row>
    <row r="46" spans="1:10" ht="14.4" x14ac:dyDescent="0.3">
      <c r="A46" s="10"/>
      <c r="B46" s="67"/>
      <c r="C46" s="22"/>
      <c r="D46" s="22"/>
      <c r="E46" s="22"/>
      <c r="F46" s="15"/>
      <c r="G46" s="114"/>
      <c r="H46" s="1"/>
      <c r="I46" s="1"/>
      <c r="J46" s="1"/>
    </row>
    <row r="47" spans="1:10" ht="14.4" x14ac:dyDescent="0.3">
      <c r="A47" s="10"/>
      <c r="B47" s="38"/>
      <c r="C47" s="22"/>
      <c r="D47" s="22"/>
      <c r="E47" s="150" t="s">
        <v>585</v>
      </c>
      <c r="F47" s="151"/>
      <c r="G47" s="151"/>
      <c r="H47" s="1"/>
      <c r="I47" s="1"/>
      <c r="J47" s="1"/>
    </row>
    <row r="48" spans="1:10" ht="14.4" x14ac:dyDescent="0.3">
      <c r="A48" s="10"/>
      <c r="B48" s="38"/>
      <c r="C48" s="22"/>
      <c r="D48" s="22"/>
      <c r="E48" s="145" t="s">
        <v>586</v>
      </c>
      <c r="F48" s="137"/>
      <c r="G48" s="137"/>
      <c r="H48" s="1"/>
      <c r="I48" s="1"/>
      <c r="J48" s="1"/>
    </row>
    <row r="49" spans="1:10" ht="14.4" x14ac:dyDescent="0.3">
      <c r="A49" s="10"/>
      <c r="B49" s="67"/>
      <c r="C49" s="22"/>
      <c r="D49" s="22"/>
      <c r="E49" s="152" t="s">
        <v>587</v>
      </c>
      <c r="F49" s="153"/>
      <c r="G49" s="153"/>
      <c r="H49" s="1"/>
      <c r="I49" s="1"/>
      <c r="J49" s="1"/>
    </row>
    <row r="50" spans="1:10" ht="14.4" x14ac:dyDescent="0.3">
      <c r="A50" s="10"/>
      <c r="B50" s="67"/>
      <c r="C50" s="22"/>
      <c r="D50" s="22"/>
      <c r="E50" s="148">
        <v>27</v>
      </c>
      <c r="F50" s="149"/>
      <c r="G50" s="149"/>
      <c r="H50" s="1"/>
      <c r="I50" s="1"/>
      <c r="J50" s="1"/>
    </row>
    <row r="51" spans="1:10" ht="14.4" x14ac:dyDescent="0.3">
      <c r="A51" s="10"/>
      <c r="B51" s="67"/>
      <c r="C51" s="22"/>
      <c r="D51" s="22"/>
      <c r="E51" s="22"/>
      <c r="F51" s="15"/>
      <c r="G51" s="114"/>
      <c r="H51" s="1"/>
      <c r="I51" s="1"/>
      <c r="J51" s="1"/>
    </row>
    <row r="52" spans="1:10" ht="14.4" x14ac:dyDescent="0.3">
      <c r="A52" s="10"/>
      <c r="B52" s="14"/>
      <c r="C52" s="22"/>
      <c r="D52" s="22"/>
      <c r="E52" s="150" t="s">
        <v>588</v>
      </c>
      <c r="F52" s="151"/>
      <c r="G52" s="151"/>
      <c r="H52" s="1"/>
      <c r="I52" s="1"/>
      <c r="J52" s="1"/>
    </row>
    <row r="53" spans="1:10" ht="14.4" x14ac:dyDescent="0.3">
      <c r="A53" s="10"/>
      <c r="B53" s="14"/>
      <c r="C53" s="22"/>
      <c r="D53" s="22"/>
      <c r="E53" s="152" t="s">
        <v>586</v>
      </c>
      <c r="F53" s="153"/>
      <c r="G53" s="153"/>
      <c r="H53" s="1"/>
      <c r="I53" s="1"/>
      <c r="J53" s="1"/>
    </row>
    <row r="54" spans="1:10" ht="14.4" x14ac:dyDescent="0.3">
      <c r="A54" s="10"/>
      <c r="B54" s="10"/>
      <c r="C54" s="22"/>
      <c r="D54" s="22"/>
      <c r="E54" s="148">
        <v>12</v>
      </c>
      <c r="F54" s="149"/>
      <c r="G54" s="149"/>
      <c r="H54" s="1"/>
      <c r="I54" s="1"/>
      <c r="J54" s="1"/>
    </row>
    <row r="55" spans="1:10" ht="14.4" x14ac:dyDescent="0.3">
      <c r="A55" s="10"/>
      <c r="B55" s="10"/>
      <c r="C55" s="22"/>
      <c r="D55" s="22"/>
      <c r="E55" s="22"/>
      <c r="F55" s="15"/>
      <c r="G55" s="15"/>
      <c r="H55" s="1"/>
      <c r="I55" s="1"/>
      <c r="J55" s="1"/>
    </row>
    <row r="56" spans="1:10" ht="14.4" x14ac:dyDescent="0.3">
      <c r="A56" s="10"/>
      <c r="B56" s="10"/>
      <c r="C56" s="22"/>
      <c r="D56" s="22"/>
      <c r="E56" s="150" t="s">
        <v>589</v>
      </c>
      <c r="F56" s="151"/>
      <c r="G56" s="151"/>
      <c r="H56" s="1"/>
      <c r="I56" s="1"/>
      <c r="J56" s="1"/>
    </row>
    <row r="57" spans="1:10" ht="14.4" x14ac:dyDescent="0.3">
      <c r="A57" s="10"/>
      <c r="B57" s="10"/>
      <c r="C57" s="22"/>
      <c r="D57" s="22"/>
      <c r="E57" s="145" t="s">
        <v>590</v>
      </c>
      <c r="F57" s="137"/>
      <c r="G57" s="137"/>
      <c r="H57" s="1"/>
      <c r="I57" s="1"/>
      <c r="J57" s="1"/>
    </row>
    <row r="58" spans="1:10" ht="14.4" x14ac:dyDescent="0.3">
      <c r="A58" s="10"/>
      <c r="B58" s="10"/>
      <c r="C58" s="22"/>
      <c r="D58" s="22"/>
      <c r="E58" s="152" t="s">
        <v>591</v>
      </c>
      <c r="F58" s="153"/>
      <c r="G58" s="153"/>
      <c r="H58" s="1"/>
      <c r="I58" s="1"/>
      <c r="J58" s="1"/>
    </row>
    <row r="59" spans="1:10" ht="14.4" x14ac:dyDescent="0.3">
      <c r="A59" s="10"/>
      <c r="B59" s="67"/>
      <c r="C59" s="22"/>
      <c r="D59" s="22"/>
      <c r="E59" s="148">
        <v>14</v>
      </c>
      <c r="F59" s="149"/>
      <c r="G59" s="149"/>
      <c r="H59" s="1"/>
      <c r="I59" s="1"/>
      <c r="J59" s="1"/>
    </row>
    <row r="60" spans="1:10" ht="14.4" x14ac:dyDescent="0.3">
      <c r="A60" s="10"/>
      <c r="B60" s="10"/>
      <c r="C60" s="22"/>
      <c r="D60" s="22"/>
      <c r="E60" s="22"/>
      <c r="F60" s="15"/>
      <c r="G60" s="3"/>
      <c r="H60" s="1"/>
      <c r="I60" s="1"/>
      <c r="J60" s="1"/>
    </row>
    <row r="61" spans="1:10" ht="14.4" x14ac:dyDescent="0.3">
      <c r="A61" s="10"/>
      <c r="B61" s="14"/>
      <c r="C61" s="22"/>
      <c r="D61" s="22"/>
      <c r="E61" s="150" t="s">
        <v>592</v>
      </c>
      <c r="F61" s="151"/>
      <c r="G61" s="151"/>
      <c r="H61" s="1"/>
      <c r="I61" s="1"/>
      <c r="J61" s="1"/>
    </row>
    <row r="62" spans="1:10" ht="14.4" x14ac:dyDescent="0.3">
      <c r="A62" s="10"/>
      <c r="B62" s="14"/>
      <c r="C62" s="22"/>
      <c r="D62" s="22"/>
      <c r="E62" s="152" t="s">
        <v>593</v>
      </c>
      <c r="F62" s="153"/>
      <c r="G62" s="153"/>
      <c r="H62" s="1"/>
      <c r="I62" s="1"/>
      <c r="J62" s="1"/>
    </row>
    <row r="63" spans="1:10" ht="14.4" x14ac:dyDescent="0.3">
      <c r="A63" s="10"/>
      <c r="B63" s="10"/>
      <c r="C63" s="22"/>
      <c r="D63" s="22"/>
      <c r="E63" s="148">
        <v>20</v>
      </c>
      <c r="F63" s="149"/>
      <c r="G63" s="149"/>
      <c r="H63" s="1"/>
      <c r="I63" s="1"/>
      <c r="J63" s="1"/>
    </row>
    <row r="64" spans="1:10" ht="14.4" x14ac:dyDescent="0.3">
      <c r="A64" s="10"/>
      <c r="B64" s="10"/>
      <c r="C64" s="22"/>
      <c r="D64" s="22"/>
      <c r="E64" s="22"/>
      <c r="F64" s="15"/>
      <c r="G64" s="15"/>
      <c r="H64" s="1"/>
      <c r="I64" s="1"/>
      <c r="J64" s="1"/>
    </row>
    <row r="65" spans="1:10" ht="14.4" x14ac:dyDescent="0.3">
      <c r="A65" s="10"/>
      <c r="B65" s="10"/>
      <c r="C65" s="22"/>
      <c r="D65" s="22"/>
      <c r="E65" s="150" t="s">
        <v>594</v>
      </c>
      <c r="F65" s="151"/>
      <c r="G65" s="151"/>
      <c r="H65" s="1"/>
      <c r="I65" s="1"/>
      <c r="J65" s="1"/>
    </row>
    <row r="66" spans="1:10" ht="14.4" x14ac:dyDescent="0.3">
      <c r="A66" s="10"/>
      <c r="B66" s="10"/>
      <c r="C66" s="22"/>
      <c r="D66" s="22"/>
      <c r="E66" s="145">
        <f>E50+E54+E59+E63</f>
        <v>73</v>
      </c>
      <c r="F66" s="137"/>
      <c r="G66" s="137"/>
      <c r="H66" s="1"/>
      <c r="I66" s="1"/>
      <c r="J66" s="1"/>
    </row>
    <row r="67" spans="1:10" ht="14.4" x14ac:dyDescent="0.3">
      <c r="A67" s="10"/>
      <c r="B67" s="10"/>
      <c r="C67" s="22"/>
      <c r="D67" s="22"/>
      <c r="E67" s="22"/>
      <c r="F67" s="3"/>
      <c r="G67" s="3"/>
      <c r="H67" s="1"/>
      <c r="I67" s="1"/>
      <c r="J67" s="1"/>
    </row>
    <row r="68" spans="1:10" ht="14.4" x14ac:dyDescent="0.3">
      <c r="A68" s="10"/>
      <c r="B68" s="10"/>
      <c r="C68" s="22"/>
      <c r="D68" s="22"/>
      <c r="E68" s="146" t="s">
        <v>607</v>
      </c>
      <c r="F68" s="147"/>
      <c r="G68" s="147"/>
      <c r="H68" s="1"/>
      <c r="I68" s="1"/>
      <c r="J68" s="1"/>
    </row>
    <row r="69" spans="1:10" ht="14.4" x14ac:dyDescent="0.3">
      <c r="A69" s="10"/>
      <c r="B69" s="10"/>
      <c r="C69" s="22"/>
      <c r="D69" s="22"/>
      <c r="E69" s="145"/>
      <c r="F69" s="137"/>
      <c r="G69" s="137"/>
      <c r="H69" s="1"/>
      <c r="I69" s="1"/>
      <c r="J69" s="1"/>
    </row>
    <row r="70" spans="1:10" ht="14.4" x14ac:dyDescent="0.3">
      <c r="A70" s="10"/>
      <c r="B70" s="10"/>
      <c r="C70" s="22"/>
      <c r="D70" s="22"/>
      <c r="E70" s="150" t="s">
        <v>585</v>
      </c>
      <c r="F70" s="151"/>
      <c r="G70" s="151"/>
      <c r="H70" s="1"/>
      <c r="I70" s="1"/>
      <c r="J70" s="1"/>
    </row>
    <row r="71" spans="1:10" ht="14.4" x14ac:dyDescent="0.3">
      <c r="A71" s="10"/>
      <c r="B71" s="10"/>
      <c r="C71" s="22"/>
      <c r="D71" s="22"/>
      <c r="E71" s="145" t="s">
        <v>595</v>
      </c>
      <c r="F71" s="137"/>
      <c r="G71" s="137"/>
      <c r="H71" s="1"/>
      <c r="I71" s="1"/>
      <c r="J71" s="1"/>
    </row>
    <row r="72" spans="1:10" ht="14.4" x14ac:dyDescent="0.3">
      <c r="A72" s="10"/>
      <c r="B72" s="10"/>
      <c r="C72" s="22"/>
      <c r="D72" s="22"/>
      <c r="E72" s="145" t="s">
        <v>596</v>
      </c>
      <c r="F72" s="137"/>
      <c r="G72" s="137"/>
      <c r="H72" s="1"/>
      <c r="I72" s="1"/>
      <c r="J72" s="1"/>
    </row>
    <row r="73" spans="1:10" ht="14.4" x14ac:dyDescent="0.3">
      <c r="A73" s="10"/>
      <c r="B73" s="10"/>
      <c r="C73" s="22"/>
      <c r="D73" s="22"/>
      <c r="E73" s="145"/>
      <c r="F73" s="137"/>
      <c r="G73" s="137"/>
      <c r="H73" s="1"/>
      <c r="I73" s="1"/>
      <c r="J73" s="1"/>
    </row>
    <row r="74" spans="1:10" ht="14.4" x14ac:dyDescent="0.3">
      <c r="A74" s="10"/>
      <c r="B74" s="10"/>
      <c r="C74" s="22"/>
      <c r="D74" s="22"/>
      <c r="E74" s="150" t="s">
        <v>597</v>
      </c>
      <c r="F74" s="151"/>
      <c r="G74" s="151"/>
      <c r="H74" s="1"/>
      <c r="I74" s="1"/>
      <c r="J74" s="1"/>
    </row>
    <row r="75" spans="1:10" ht="14.4" x14ac:dyDescent="0.3">
      <c r="A75" s="10"/>
      <c r="B75" s="10"/>
      <c r="C75" s="22"/>
      <c r="D75" s="22"/>
      <c r="E75" s="145" t="s">
        <v>598</v>
      </c>
      <c r="F75" s="137"/>
      <c r="G75" s="137"/>
      <c r="H75" s="1"/>
      <c r="I75" s="1"/>
      <c r="J75" s="1"/>
    </row>
    <row r="76" spans="1:10" ht="14.4" x14ac:dyDescent="0.3">
      <c r="A76" s="10"/>
      <c r="B76" s="10"/>
      <c r="C76" s="22"/>
      <c r="D76" s="22"/>
      <c r="E76" s="145" t="s">
        <v>599</v>
      </c>
      <c r="F76" s="137"/>
      <c r="G76" s="137"/>
      <c r="H76" s="1"/>
      <c r="I76" s="1"/>
      <c r="J76" s="1"/>
    </row>
    <row r="77" spans="1:10" ht="14.4" x14ac:dyDescent="0.3">
      <c r="A77" s="10"/>
      <c r="B77" s="10"/>
      <c r="C77" s="22"/>
      <c r="D77" s="22"/>
      <c r="E77" s="145"/>
      <c r="F77" s="137"/>
      <c r="G77" s="137"/>
      <c r="H77" s="1"/>
      <c r="I77" s="1"/>
      <c r="J77" s="1"/>
    </row>
    <row r="78" spans="1:10" ht="14.4" x14ac:dyDescent="0.3">
      <c r="A78" s="10"/>
      <c r="B78" s="10"/>
      <c r="C78" s="22"/>
      <c r="D78" s="22"/>
      <c r="E78" s="150" t="s">
        <v>589</v>
      </c>
      <c r="F78" s="151"/>
      <c r="G78" s="151"/>
      <c r="H78" s="1"/>
      <c r="I78" s="1"/>
      <c r="J78" s="1"/>
    </row>
    <row r="79" spans="1:10" ht="14.4" x14ac:dyDescent="0.3">
      <c r="A79" s="10"/>
      <c r="B79" s="10"/>
      <c r="C79" s="22"/>
      <c r="D79" s="22"/>
      <c r="E79" s="145" t="s">
        <v>600</v>
      </c>
      <c r="F79" s="137"/>
      <c r="G79" s="137"/>
      <c r="H79" s="1"/>
      <c r="I79" s="1"/>
      <c r="J79" s="1"/>
    </row>
    <row r="80" spans="1:10" ht="14.4" x14ac:dyDescent="0.3">
      <c r="A80" s="10"/>
      <c r="B80" s="10"/>
      <c r="C80" s="22"/>
      <c r="D80" s="22"/>
      <c r="E80" s="145" t="s">
        <v>601</v>
      </c>
      <c r="F80" s="137"/>
      <c r="G80" s="137"/>
      <c r="H80" s="1"/>
      <c r="I80" s="1"/>
      <c r="J80" s="1"/>
    </row>
    <row r="81" spans="1:10" ht="14.4" x14ac:dyDescent="0.3">
      <c r="A81" s="10"/>
      <c r="B81" s="10"/>
      <c r="C81" s="22"/>
      <c r="D81" s="22"/>
      <c r="E81" s="145"/>
      <c r="F81" s="137"/>
      <c r="G81" s="137"/>
      <c r="H81" s="1"/>
      <c r="I81" s="1"/>
      <c r="J81" s="1"/>
    </row>
    <row r="82" spans="1:10" ht="14.4" x14ac:dyDescent="0.3">
      <c r="A82" s="10"/>
      <c r="B82" s="67"/>
      <c r="C82" s="22"/>
      <c r="D82" s="22"/>
      <c r="E82" s="150" t="s">
        <v>592</v>
      </c>
      <c r="F82" s="151"/>
      <c r="G82" s="151"/>
      <c r="H82" s="1"/>
      <c r="I82" s="1"/>
      <c r="J82" s="1"/>
    </row>
    <row r="83" spans="1:10" ht="14.4" x14ac:dyDescent="0.3">
      <c r="A83" s="10"/>
      <c r="B83" s="67"/>
      <c r="C83" s="22"/>
      <c r="D83" s="22"/>
      <c r="E83" s="145" t="s">
        <v>601</v>
      </c>
      <c r="F83" s="137"/>
      <c r="G83" s="137"/>
      <c r="H83" s="1"/>
      <c r="I83" s="1"/>
      <c r="J83" s="1"/>
    </row>
    <row r="84" spans="1:10" ht="14.4" x14ac:dyDescent="0.3">
      <c r="A84" s="10"/>
      <c r="B84" s="67"/>
      <c r="C84" s="22"/>
      <c r="D84" s="22"/>
      <c r="E84" s="120"/>
      <c r="F84" s="121"/>
      <c r="G84" s="121"/>
      <c r="H84" s="1"/>
      <c r="I84" s="1"/>
      <c r="J84" s="1"/>
    </row>
    <row r="85" spans="1:10" ht="14.4" x14ac:dyDescent="0.3">
      <c r="A85" s="10"/>
      <c r="B85" s="67"/>
      <c r="C85" s="22"/>
      <c r="D85" s="22"/>
      <c r="E85" s="150" t="s">
        <v>602</v>
      </c>
      <c r="F85" s="151"/>
      <c r="G85" s="151"/>
      <c r="H85" s="1"/>
      <c r="I85" s="1"/>
      <c r="J85" s="1"/>
    </row>
    <row r="86" spans="1:10" ht="14.4" x14ac:dyDescent="0.3">
      <c r="A86" s="10"/>
      <c r="B86" s="67"/>
      <c r="C86" s="22"/>
      <c r="D86" s="22"/>
      <c r="E86" s="145" t="s">
        <v>603</v>
      </c>
      <c r="F86" s="137"/>
      <c r="G86" s="137"/>
      <c r="H86" s="1"/>
      <c r="I86" s="1"/>
      <c r="J86" s="1"/>
    </row>
    <row r="87" spans="1:10" ht="14.4" x14ac:dyDescent="0.3">
      <c r="A87" s="10"/>
      <c r="B87" s="67"/>
      <c r="C87" s="22"/>
      <c r="D87" s="22"/>
      <c r="E87" s="145" t="s">
        <v>604</v>
      </c>
      <c r="F87" s="137"/>
      <c r="G87" s="137"/>
      <c r="H87" s="1"/>
      <c r="I87" s="1"/>
      <c r="J87" s="1"/>
    </row>
    <row r="88" spans="1:10" ht="14.4" x14ac:dyDescent="0.3">
      <c r="A88" s="10"/>
      <c r="B88" s="67"/>
      <c r="C88" s="22"/>
      <c r="D88" s="22"/>
      <c r="E88" s="145" t="str">
        <f>E75</f>
        <v>1 x Glazed Shop Entrance</v>
      </c>
      <c r="F88" s="137"/>
      <c r="G88" s="137"/>
      <c r="H88" s="1"/>
      <c r="I88" s="1"/>
      <c r="J88" s="1"/>
    </row>
    <row r="89" spans="1:10" ht="14.4" x14ac:dyDescent="0.3">
      <c r="A89" s="10"/>
      <c r="B89" s="67"/>
      <c r="C89" s="22"/>
      <c r="D89" s="22"/>
      <c r="E89" s="145" t="str">
        <f>E76</f>
        <v xml:space="preserve">1 x Glazed Shop Front </v>
      </c>
      <c r="F89" s="137"/>
      <c r="G89" s="137"/>
      <c r="H89" s="1"/>
      <c r="I89" s="1"/>
      <c r="J89" s="1"/>
    </row>
    <row r="90" spans="1:10" ht="14.4" x14ac:dyDescent="0.3">
      <c r="A90" s="10"/>
      <c r="B90" s="67"/>
      <c r="C90" s="22"/>
      <c r="D90" s="22"/>
      <c r="E90" s="145" t="str">
        <f>E79</f>
        <v>1 x Glazed Shop Rear</v>
      </c>
      <c r="F90" s="137"/>
      <c r="G90" s="137"/>
      <c r="H90" s="1"/>
      <c r="I90" s="1"/>
      <c r="J90" s="1"/>
    </row>
    <row r="91" spans="1:10" ht="14.4" x14ac:dyDescent="0.3">
      <c r="A91" s="10"/>
      <c r="B91" s="67"/>
      <c r="C91" s="22"/>
      <c r="D91" s="22"/>
      <c r="E91" s="145" t="s">
        <v>605</v>
      </c>
      <c r="F91" s="137"/>
      <c r="G91" s="137"/>
      <c r="H91" s="1"/>
      <c r="I91" s="1"/>
      <c r="J91" s="1"/>
    </row>
    <row r="92" spans="1:10" ht="14.4" x14ac:dyDescent="0.3">
      <c r="A92" s="10"/>
      <c r="B92" s="67"/>
      <c r="C92" s="22"/>
      <c r="D92" s="22"/>
      <c r="E92" s="145">
        <v>8</v>
      </c>
      <c r="F92" s="137"/>
      <c r="G92" s="137"/>
      <c r="H92" s="1"/>
      <c r="I92" s="1"/>
      <c r="J92" s="1"/>
    </row>
    <row r="93" spans="1:10" ht="14.4" x14ac:dyDescent="0.3">
      <c r="A93" s="10"/>
      <c r="B93" s="67"/>
      <c r="C93" s="22"/>
      <c r="D93" s="22"/>
      <c r="E93" s="22"/>
      <c r="F93" s="3"/>
      <c r="G93" s="3"/>
      <c r="H93" s="1"/>
      <c r="I93" s="1"/>
      <c r="J93" s="1"/>
    </row>
    <row r="94" spans="1:10" ht="14.4" x14ac:dyDescent="0.3">
      <c r="A94" s="10"/>
      <c r="B94" s="67"/>
      <c r="C94" s="22"/>
      <c r="D94" s="22"/>
      <c r="E94" s="146" t="s">
        <v>609</v>
      </c>
      <c r="F94" s="147"/>
      <c r="G94" s="147"/>
      <c r="H94" s="1"/>
      <c r="I94" s="1"/>
      <c r="J94" s="1"/>
    </row>
    <row r="95" spans="1:10" ht="14.4" x14ac:dyDescent="0.3">
      <c r="A95" s="10"/>
      <c r="B95" s="67"/>
      <c r="C95" s="22"/>
      <c r="D95" s="22"/>
      <c r="E95" s="22"/>
      <c r="F95" s="3"/>
      <c r="G95" s="3"/>
      <c r="H95" s="1"/>
      <c r="I95" s="1"/>
      <c r="J95" s="1"/>
    </row>
    <row r="96" spans="1:10" ht="14.4" x14ac:dyDescent="0.3">
      <c r="A96" s="10"/>
      <c r="B96" s="67"/>
      <c r="C96" s="22"/>
      <c r="D96" s="22"/>
      <c r="E96" s="150" t="s">
        <v>608</v>
      </c>
      <c r="F96" s="151"/>
      <c r="G96" s="151"/>
      <c r="H96" s="1"/>
      <c r="I96" s="1"/>
      <c r="J96" s="1"/>
    </row>
    <row r="97" spans="1:10" ht="14.4" x14ac:dyDescent="0.3">
      <c r="A97" s="10"/>
      <c r="B97" s="67"/>
      <c r="C97" s="22"/>
      <c r="D97" s="22"/>
      <c r="E97" s="145" t="s">
        <v>610</v>
      </c>
      <c r="F97" s="137"/>
      <c r="G97" s="137"/>
      <c r="H97" s="1"/>
      <c r="I97" s="1"/>
      <c r="J97" s="1"/>
    </row>
    <row r="98" spans="1:10" ht="14.4" x14ac:dyDescent="0.3">
      <c r="A98" s="10"/>
      <c r="B98" s="67"/>
      <c r="C98" s="22"/>
      <c r="D98" s="22"/>
      <c r="E98" s="145" t="s">
        <v>611</v>
      </c>
      <c r="F98" s="137"/>
      <c r="G98" s="137"/>
      <c r="H98" s="1"/>
      <c r="I98" s="1"/>
      <c r="J98" s="1"/>
    </row>
    <row r="99" spans="1:10" ht="14.4" x14ac:dyDescent="0.3">
      <c r="A99" s="10"/>
      <c r="B99" s="67"/>
      <c r="C99" s="22"/>
      <c r="D99" s="22"/>
      <c r="E99" s="22"/>
      <c r="F99" s="3"/>
      <c r="G99" s="3"/>
      <c r="H99" s="1"/>
      <c r="I99" s="1"/>
      <c r="J99" s="1"/>
    </row>
    <row r="100" spans="1:10" ht="14.4" x14ac:dyDescent="0.3">
      <c r="A100" s="10"/>
      <c r="B100" s="67"/>
      <c r="C100" s="22"/>
      <c r="D100" s="22"/>
      <c r="E100" s="150" t="s">
        <v>612</v>
      </c>
      <c r="F100" s="151"/>
      <c r="G100" s="151"/>
      <c r="H100" s="1"/>
      <c r="I100" s="1"/>
      <c r="J100" s="1"/>
    </row>
    <row r="101" spans="1:10" ht="14.4" x14ac:dyDescent="0.3">
      <c r="A101" s="10"/>
      <c r="B101" s="67"/>
      <c r="C101" s="22"/>
      <c r="D101" s="22"/>
      <c r="E101" s="145" t="s">
        <v>619</v>
      </c>
      <c r="F101" s="137"/>
      <c r="G101" s="137"/>
      <c r="H101" s="1"/>
      <c r="I101" s="1"/>
      <c r="J101" s="1"/>
    </row>
    <row r="102" spans="1:10" ht="14.4" x14ac:dyDescent="0.3">
      <c r="A102" s="10"/>
      <c r="B102" s="67"/>
      <c r="C102" s="22"/>
      <c r="D102" s="22"/>
      <c r="E102" s="145" t="s">
        <v>618</v>
      </c>
      <c r="F102" s="137"/>
      <c r="G102" s="137"/>
      <c r="H102" s="1"/>
      <c r="I102" s="1"/>
      <c r="J102" s="1"/>
    </row>
    <row r="103" spans="1:10" ht="14.4" x14ac:dyDescent="0.3">
      <c r="A103" s="10"/>
      <c r="B103" s="67"/>
      <c r="C103" s="22"/>
      <c r="D103" s="22"/>
      <c r="E103" s="120"/>
      <c r="F103" s="121"/>
      <c r="G103" s="121"/>
      <c r="H103" s="1"/>
      <c r="I103" s="1"/>
      <c r="J103" s="1"/>
    </row>
    <row r="104" spans="1:10" ht="14.4" x14ac:dyDescent="0.3">
      <c r="A104" s="10"/>
      <c r="B104" s="67"/>
      <c r="C104" s="22"/>
      <c r="D104" s="22"/>
      <c r="E104" s="150" t="s">
        <v>613</v>
      </c>
      <c r="F104" s="151"/>
      <c r="G104" s="151"/>
      <c r="H104" s="1"/>
      <c r="I104" s="1"/>
      <c r="J104" s="1"/>
    </row>
    <row r="105" spans="1:10" ht="14.4" x14ac:dyDescent="0.3">
      <c r="A105" s="10"/>
      <c r="B105" s="67"/>
      <c r="C105" s="22"/>
      <c r="D105" s="22"/>
      <c r="E105" s="145" t="s">
        <v>617</v>
      </c>
      <c r="F105" s="137"/>
      <c r="G105" s="137"/>
      <c r="H105" s="1"/>
      <c r="I105" s="1"/>
      <c r="J105" s="1"/>
    </row>
    <row r="106" spans="1:10" ht="14.4" x14ac:dyDescent="0.3">
      <c r="A106" s="10"/>
      <c r="B106" s="67"/>
      <c r="C106" s="22"/>
      <c r="D106" s="22"/>
      <c r="E106" s="145" t="s">
        <v>618</v>
      </c>
      <c r="F106" s="137"/>
      <c r="G106" s="137"/>
      <c r="H106" s="1"/>
      <c r="I106" s="1"/>
      <c r="J106" s="1"/>
    </row>
    <row r="107" spans="1:10" ht="14.4" x14ac:dyDescent="0.3">
      <c r="A107" s="10"/>
      <c r="B107" s="67"/>
      <c r="C107" s="22"/>
      <c r="D107" s="22"/>
      <c r="E107" s="22"/>
      <c r="F107" s="3"/>
      <c r="G107" s="3"/>
      <c r="H107" s="1"/>
      <c r="I107" s="1"/>
      <c r="J107" s="1"/>
    </row>
    <row r="108" spans="1:10" ht="14.4" x14ac:dyDescent="0.3">
      <c r="A108" s="10"/>
      <c r="B108" s="67"/>
      <c r="C108" s="22"/>
      <c r="D108" s="22"/>
      <c r="E108" s="150" t="s">
        <v>614</v>
      </c>
      <c r="F108" s="151"/>
      <c r="G108" s="151"/>
      <c r="H108" s="1"/>
      <c r="I108" s="1"/>
      <c r="J108" s="1"/>
    </row>
    <row r="109" spans="1:10" ht="14.4" x14ac:dyDescent="0.3">
      <c r="A109" s="10"/>
      <c r="B109" s="67"/>
      <c r="C109" s="22"/>
      <c r="D109" s="22"/>
      <c r="E109" s="145" t="s">
        <v>617</v>
      </c>
      <c r="F109" s="137"/>
      <c r="G109" s="137"/>
      <c r="H109" s="1"/>
      <c r="I109" s="1"/>
      <c r="J109" s="1"/>
    </row>
    <row r="110" spans="1:10" ht="14.4" x14ac:dyDescent="0.3">
      <c r="A110" s="10"/>
      <c r="B110" s="67"/>
      <c r="C110" s="22"/>
      <c r="D110" s="22"/>
      <c r="E110" s="145" t="s">
        <v>618</v>
      </c>
      <c r="F110" s="137"/>
      <c r="G110" s="137"/>
      <c r="H110" s="1"/>
      <c r="I110" s="1"/>
      <c r="J110" s="1"/>
    </row>
    <row r="111" spans="1:10" ht="14.4" x14ac:dyDescent="0.3">
      <c r="A111" s="10"/>
      <c r="B111" s="67"/>
      <c r="C111" s="22"/>
      <c r="D111" s="22"/>
      <c r="E111" s="22"/>
      <c r="F111" s="3"/>
      <c r="G111" s="3"/>
      <c r="H111" s="1"/>
      <c r="I111" s="1"/>
      <c r="J111" s="1"/>
    </row>
    <row r="112" spans="1:10" ht="14.4" x14ac:dyDescent="0.3">
      <c r="A112" s="10"/>
      <c r="B112" s="67"/>
      <c r="C112" s="22"/>
      <c r="D112" s="22"/>
      <c r="E112" s="150" t="s">
        <v>615</v>
      </c>
      <c r="F112" s="151"/>
      <c r="G112" s="151"/>
      <c r="H112" s="1"/>
      <c r="I112" s="1"/>
      <c r="J112" s="1"/>
    </row>
    <row r="113" spans="1:10" ht="14.4" x14ac:dyDescent="0.3">
      <c r="A113" s="10"/>
      <c r="B113" s="67"/>
      <c r="C113" s="22"/>
      <c r="D113" s="22"/>
      <c r="E113" s="145" t="s">
        <v>617</v>
      </c>
      <c r="F113" s="137"/>
      <c r="G113" s="137"/>
      <c r="H113" s="1"/>
      <c r="I113" s="1"/>
      <c r="J113" s="1"/>
    </row>
    <row r="114" spans="1:10" ht="14.4" x14ac:dyDescent="0.3">
      <c r="A114" s="10"/>
      <c r="B114" s="67"/>
      <c r="C114" s="22"/>
      <c r="D114" s="22"/>
      <c r="E114" s="145" t="s">
        <v>618</v>
      </c>
      <c r="F114" s="137"/>
      <c r="G114" s="137"/>
      <c r="H114" s="1"/>
      <c r="I114" s="1"/>
      <c r="J114" s="1"/>
    </row>
    <row r="115" spans="1:10" ht="14.4" x14ac:dyDescent="0.3">
      <c r="A115" s="10"/>
      <c r="B115" s="67"/>
      <c r="C115" s="22"/>
      <c r="D115" s="22"/>
      <c r="E115" s="22"/>
      <c r="F115" s="3"/>
      <c r="G115" s="3"/>
      <c r="H115" s="1"/>
      <c r="I115" s="1"/>
      <c r="J115" s="1"/>
    </row>
    <row r="116" spans="1:10" ht="14.4" x14ac:dyDescent="0.3">
      <c r="A116" s="10"/>
      <c r="B116" s="67"/>
      <c r="C116" s="22"/>
      <c r="D116" s="22"/>
      <c r="E116" s="150" t="s">
        <v>616</v>
      </c>
      <c r="F116" s="151"/>
      <c r="G116" s="151"/>
      <c r="H116" s="1"/>
      <c r="I116" s="1"/>
      <c r="J116" s="1"/>
    </row>
    <row r="117" spans="1:10" ht="14.4" x14ac:dyDescent="0.3">
      <c r="A117" s="10"/>
      <c r="B117" s="67"/>
      <c r="C117" s="22"/>
      <c r="D117" s="22"/>
      <c r="E117" s="145" t="s">
        <v>617</v>
      </c>
      <c r="F117" s="137"/>
      <c r="G117" s="137"/>
      <c r="H117" s="1"/>
      <c r="I117" s="1"/>
      <c r="J117" s="1"/>
    </row>
    <row r="118" spans="1:10" ht="14.4" x14ac:dyDescent="0.3">
      <c r="A118" s="10"/>
      <c r="B118" s="67"/>
      <c r="C118" s="22"/>
      <c r="D118" s="22"/>
      <c r="E118" s="145" t="s">
        <v>618</v>
      </c>
      <c r="F118" s="137"/>
      <c r="G118" s="137"/>
      <c r="H118" s="1"/>
      <c r="I118" s="1"/>
      <c r="J118" s="1"/>
    </row>
    <row r="119" spans="1:10" ht="14.4" x14ac:dyDescent="0.3">
      <c r="A119" s="10"/>
      <c r="B119" s="67"/>
      <c r="C119" s="22"/>
      <c r="D119" s="22"/>
      <c r="E119" s="22"/>
      <c r="F119" s="3"/>
      <c r="G119" s="3"/>
      <c r="H119" s="1"/>
      <c r="I119" s="1"/>
      <c r="J119" s="1"/>
    </row>
    <row r="120" spans="1:10" ht="14.4" x14ac:dyDescent="0.3">
      <c r="A120" s="10"/>
      <c r="B120" s="67"/>
      <c r="C120" s="22"/>
      <c r="D120" s="22"/>
      <c r="E120" s="118"/>
      <c r="F120" s="119"/>
      <c r="G120" s="119"/>
      <c r="H120" s="1"/>
      <c r="I120" s="1"/>
      <c r="J120" s="1"/>
    </row>
    <row r="121" spans="1:10" ht="14.4" x14ac:dyDescent="0.3">
      <c r="A121" s="10"/>
      <c r="B121" s="67"/>
      <c r="C121" s="22"/>
      <c r="D121" s="22"/>
      <c r="E121" s="148" t="s">
        <v>620</v>
      </c>
      <c r="F121" s="149"/>
      <c r="G121" s="149"/>
      <c r="H121" s="1"/>
      <c r="I121" s="1"/>
      <c r="J121" s="1"/>
    </row>
    <row r="122" spans="1:10" ht="14.4" x14ac:dyDescent="0.3">
      <c r="A122" s="10"/>
      <c r="B122" s="67"/>
      <c r="C122" s="22"/>
      <c r="D122" s="22"/>
      <c r="E122" s="145" t="s">
        <v>621</v>
      </c>
      <c r="F122" s="137"/>
      <c r="G122" s="137"/>
      <c r="H122" s="1"/>
      <c r="I122" s="1"/>
      <c r="J122" s="1"/>
    </row>
    <row r="123" spans="1:10" ht="14.4" x14ac:dyDescent="0.3">
      <c r="A123" s="10"/>
      <c r="B123" s="67"/>
      <c r="C123" s="22"/>
      <c r="D123" s="22"/>
      <c r="E123" s="22"/>
      <c r="F123" s="3"/>
      <c r="G123" s="3"/>
      <c r="H123" s="1"/>
      <c r="I123" s="1"/>
      <c r="J123" s="1"/>
    </row>
    <row r="124" spans="1:10" ht="14.4" x14ac:dyDescent="0.3">
      <c r="A124" s="10"/>
      <c r="B124" s="67"/>
      <c r="C124" s="22"/>
      <c r="D124" s="22"/>
      <c r="E124" s="22"/>
      <c r="F124" s="3"/>
      <c r="G124" s="3"/>
      <c r="H124" s="1"/>
      <c r="I124" s="1"/>
      <c r="J124" s="1"/>
    </row>
    <row r="125" spans="1:10" ht="14.4" x14ac:dyDescent="0.3">
      <c r="A125" s="10"/>
      <c r="B125" s="67"/>
      <c r="C125" s="22"/>
      <c r="D125" s="22"/>
      <c r="E125" s="146" t="s">
        <v>622</v>
      </c>
      <c r="F125" s="147"/>
      <c r="G125" s="147"/>
      <c r="H125" s="1"/>
      <c r="I125" s="1"/>
      <c r="J125" s="1"/>
    </row>
    <row r="126" spans="1:10" ht="14.4" x14ac:dyDescent="0.3">
      <c r="A126" s="10"/>
      <c r="B126" s="67"/>
      <c r="C126" s="22"/>
      <c r="D126" s="22"/>
      <c r="E126" s="145" t="s">
        <v>629</v>
      </c>
      <c r="F126" s="137"/>
      <c r="G126" s="137"/>
      <c r="H126" s="1"/>
      <c r="I126" s="1"/>
      <c r="J126" s="1"/>
    </row>
    <row r="127" spans="1:10" ht="14.4" x14ac:dyDescent="0.3">
      <c r="A127" s="10"/>
      <c r="B127" s="67"/>
      <c r="C127" s="22"/>
      <c r="D127" s="22"/>
      <c r="E127" s="145" t="s">
        <v>630</v>
      </c>
      <c r="F127" s="137"/>
      <c r="G127" s="137"/>
      <c r="H127" s="1"/>
      <c r="I127" s="1"/>
      <c r="J127" s="1"/>
    </row>
    <row r="128" spans="1:10" ht="14.4" x14ac:dyDescent="0.3">
      <c r="A128" s="10"/>
      <c r="B128" s="67"/>
      <c r="C128" s="22"/>
      <c r="D128" s="22"/>
      <c r="E128" s="22"/>
      <c r="F128" s="3"/>
      <c r="G128" s="3"/>
      <c r="H128" s="1"/>
      <c r="I128" s="1"/>
      <c r="J128" s="1"/>
    </row>
    <row r="129" spans="1:10" ht="14.4" x14ac:dyDescent="0.3">
      <c r="A129" s="10"/>
      <c r="B129" s="67"/>
      <c r="C129" s="22"/>
      <c r="D129" s="22"/>
      <c r="E129" s="146" t="s">
        <v>623</v>
      </c>
      <c r="F129" s="147"/>
      <c r="G129" s="147"/>
      <c r="H129" s="1"/>
      <c r="I129" s="1"/>
      <c r="J129" s="1"/>
    </row>
    <row r="130" spans="1:10" ht="14.4" x14ac:dyDescent="0.3">
      <c r="A130" s="10"/>
      <c r="B130" s="67"/>
      <c r="C130" s="22"/>
      <c r="D130" s="22"/>
      <c r="E130" s="145" t="s">
        <v>624</v>
      </c>
      <c r="F130" s="137"/>
      <c r="G130" s="137"/>
      <c r="H130" s="1"/>
      <c r="I130" s="1"/>
      <c r="J130" s="1"/>
    </row>
    <row r="131" spans="1:10" ht="14.4" x14ac:dyDescent="0.3">
      <c r="A131" s="10"/>
      <c r="B131" s="67"/>
      <c r="C131" s="22"/>
      <c r="D131" s="22"/>
      <c r="E131" s="22"/>
      <c r="F131" s="3"/>
      <c r="G131" s="3"/>
      <c r="H131" s="1"/>
      <c r="I131" s="1"/>
      <c r="J131" s="1"/>
    </row>
    <row r="132" spans="1:10" ht="14.4" x14ac:dyDescent="0.3">
      <c r="A132" s="10"/>
      <c r="B132" s="67"/>
      <c r="C132" s="22"/>
      <c r="D132" s="22"/>
      <c r="E132" s="146" t="s">
        <v>625</v>
      </c>
      <c r="F132" s="147"/>
      <c r="G132" s="147"/>
      <c r="H132" s="1"/>
      <c r="I132" s="1"/>
      <c r="J132" s="1"/>
    </row>
    <row r="133" spans="1:10" ht="14.4" x14ac:dyDescent="0.3">
      <c r="A133" s="10"/>
      <c r="B133" s="67"/>
      <c r="C133" s="22"/>
      <c r="D133" s="22"/>
      <c r="E133" s="145" t="s">
        <v>626</v>
      </c>
      <c r="F133" s="137"/>
      <c r="G133" s="137"/>
      <c r="H133" s="1"/>
      <c r="I133" s="1"/>
      <c r="J133" s="1"/>
    </row>
    <row r="134" spans="1:10" ht="14.4" x14ac:dyDescent="0.3">
      <c r="A134" s="10"/>
      <c r="B134" s="67"/>
      <c r="C134" s="22"/>
      <c r="D134" s="22"/>
      <c r="E134" s="22"/>
      <c r="F134" s="3"/>
      <c r="G134" s="3"/>
      <c r="H134" s="1"/>
      <c r="I134" s="1"/>
      <c r="J134" s="1"/>
    </row>
    <row r="135" spans="1:10" ht="14.4" x14ac:dyDescent="0.3">
      <c r="A135" s="10"/>
      <c r="B135" s="67"/>
      <c r="C135" s="22"/>
      <c r="D135" s="22"/>
      <c r="E135" s="118"/>
      <c r="F135" s="119"/>
      <c r="G135" s="119"/>
      <c r="H135" s="1"/>
      <c r="I135" s="1"/>
      <c r="J135" s="1"/>
    </row>
    <row r="136" spans="1:10" ht="14.4" x14ac:dyDescent="0.3">
      <c r="A136" s="10"/>
      <c r="B136" s="67"/>
      <c r="C136" s="22"/>
      <c r="D136" s="22"/>
      <c r="E136" s="148">
        <v>860</v>
      </c>
      <c r="F136" s="149"/>
      <c r="G136" s="149"/>
      <c r="H136" s="1"/>
      <c r="I136" s="1"/>
      <c r="J136" s="1"/>
    </row>
    <row r="137" spans="1:10" ht="14.4" x14ac:dyDescent="0.3">
      <c r="A137" s="10"/>
      <c r="B137" s="67"/>
      <c r="C137" s="22"/>
      <c r="D137" s="22"/>
      <c r="E137" s="22"/>
      <c r="F137" s="3"/>
      <c r="G137" s="3"/>
      <c r="H137" s="1"/>
      <c r="I137" s="1"/>
      <c r="J137" s="1"/>
    </row>
    <row r="138" spans="1:10" ht="14.4" x14ac:dyDescent="0.3">
      <c r="A138" s="10"/>
      <c r="B138" s="67"/>
      <c r="C138" s="22"/>
      <c r="D138" s="22"/>
      <c r="E138" s="22"/>
      <c r="F138" s="3"/>
      <c r="G138" s="3"/>
      <c r="H138" s="1"/>
      <c r="I138" s="1"/>
      <c r="J138" s="1"/>
    </row>
    <row r="139" spans="1:10" ht="14.4" x14ac:dyDescent="0.3">
      <c r="A139" s="10"/>
      <c r="B139" s="67"/>
      <c r="C139" s="22"/>
      <c r="D139" s="22"/>
      <c r="E139" s="22"/>
      <c r="F139" s="3"/>
      <c r="G139" s="3"/>
      <c r="H139" s="1"/>
      <c r="I139" s="1"/>
      <c r="J139" s="1"/>
    </row>
    <row r="140" spans="1:10" ht="14.4" x14ac:dyDescent="0.3">
      <c r="A140" s="10"/>
      <c r="B140" s="67"/>
      <c r="C140" s="22"/>
      <c r="D140" s="22"/>
      <c r="E140" s="22"/>
      <c r="F140" s="3"/>
      <c r="G140" s="3"/>
      <c r="H140" s="1"/>
      <c r="I140" s="1"/>
      <c r="J140" s="1"/>
    </row>
    <row r="141" spans="1:10" ht="14.4" x14ac:dyDescent="0.3">
      <c r="A141" s="10"/>
      <c r="B141" s="67"/>
      <c r="C141" s="22"/>
      <c r="D141" s="22"/>
      <c r="E141" s="22"/>
      <c r="F141" s="3"/>
      <c r="G141" s="3"/>
      <c r="H141" s="1"/>
      <c r="I141" s="1"/>
      <c r="J141" s="1"/>
    </row>
    <row r="142" spans="1:10" ht="14.4" x14ac:dyDescent="0.3">
      <c r="A142" s="10"/>
      <c r="B142" s="67"/>
      <c r="C142" s="22"/>
      <c r="D142" s="22"/>
      <c r="E142" s="22"/>
      <c r="F142" s="3"/>
      <c r="G142" s="3"/>
      <c r="H142" s="1"/>
      <c r="I142" s="1"/>
      <c r="J142" s="1"/>
    </row>
    <row r="143" spans="1:10" ht="14.4" x14ac:dyDescent="0.3">
      <c r="A143" s="10"/>
      <c r="B143" s="67"/>
      <c r="C143" s="22"/>
      <c r="D143" s="22"/>
      <c r="E143" s="22"/>
      <c r="F143" s="3"/>
      <c r="G143" s="3"/>
      <c r="H143" s="1"/>
      <c r="I143" s="1"/>
      <c r="J143" s="1"/>
    </row>
    <row r="144" spans="1:10" ht="14.4" x14ac:dyDescent="0.3">
      <c r="A144" s="10"/>
      <c r="B144" s="67"/>
      <c r="C144" s="22"/>
      <c r="D144" s="22"/>
      <c r="E144" s="22"/>
      <c r="F144" s="3"/>
      <c r="G144" s="3"/>
      <c r="H144" s="1"/>
      <c r="I144" s="1"/>
      <c r="J144" s="1"/>
    </row>
    <row r="145" spans="1:10" ht="14.4" x14ac:dyDescent="0.3">
      <c r="A145" s="10"/>
      <c r="B145" s="67"/>
      <c r="C145" s="22"/>
      <c r="D145" s="22"/>
      <c r="E145" s="22"/>
      <c r="F145" s="3"/>
      <c r="G145" s="3"/>
      <c r="H145" s="1"/>
      <c r="I145" s="1"/>
      <c r="J145" s="1"/>
    </row>
    <row r="146" spans="1:10" ht="14.4" x14ac:dyDescent="0.3">
      <c r="A146" s="10"/>
      <c r="B146" s="67"/>
      <c r="C146" s="22"/>
      <c r="D146" s="22"/>
      <c r="E146" s="22"/>
      <c r="F146" s="3"/>
      <c r="G146" s="3"/>
      <c r="H146" s="1"/>
      <c r="I146" s="1"/>
      <c r="J146" s="1"/>
    </row>
    <row r="147" spans="1:10" ht="14.4" x14ac:dyDescent="0.3">
      <c r="A147" s="10"/>
      <c r="B147" s="67"/>
      <c r="C147" s="22"/>
      <c r="D147" s="22"/>
      <c r="E147" s="22"/>
      <c r="F147" s="3"/>
      <c r="G147" s="3"/>
      <c r="H147" s="1"/>
      <c r="I147" s="1"/>
      <c r="J147" s="1"/>
    </row>
    <row r="148" spans="1:10" ht="14.4" x14ac:dyDescent="0.3">
      <c r="A148" s="10"/>
      <c r="B148" s="67"/>
      <c r="C148" s="22"/>
      <c r="D148" s="22"/>
      <c r="E148" s="22"/>
      <c r="F148" s="3"/>
      <c r="G148" s="3"/>
      <c r="H148" s="1"/>
      <c r="I148" s="1"/>
      <c r="J148" s="1"/>
    </row>
    <row r="149" spans="1:10" ht="14.4" x14ac:dyDescent="0.3">
      <c r="A149" s="10"/>
      <c r="B149" s="67"/>
      <c r="C149" s="22"/>
      <c r="D149" s="22"/>
      <c r="E149" s="22"/>
      <c r="F149" s="3"/>
      <c r="G149" s="3"/>
      <c r="H149" s="1"/>
      <c r="I149" s="1"/>
      <c r="J149" s="1"/>
    </row>
    <row r="150" spans="1:10" ht="14.4" x14ac:dyDescent="0.3">
      <c r="A150" s="10"/>
      <c r="B150" s="67"/>
      <c r="C150" s="22"/>
      <c r="D150" s="22"/>
      <c r="E150" s="22"/>
      <c r="F150" s="3"/>
      <c r="G150" s="3"/>
      <c r="H150" s="1"/>
      <c r="I150" s="1"/>
      <c r="J150" s="1"/>
    </row>
    <row r="151" spans="1:10" ht="14.4" x14ac:dyDescent="0.3">
      <c r="A151" s="10"/>
      <c r="B151" s="67"/>
      <c r="C151" s="22"/>
      <c r="D151" s="22"/>
      <c r="E151" s="22"/>
      <c r="F151" s="3"/>
      <c r="G151" s="3"/>
      <c r="H151" s="1"/>
      <c r="I151" s="1"/>
      <c r="J151" s="1"/>
    </row>
    <row r="152" spans="1:10" ht="14.4" x14ac:dyDescent="0.3">
      <c r="A152" s="10"/>
      <c r="B152" s="67"/>
      <c r="C152" s="22"/>
      <c r="D152" s="22"/>
      <c r="E152" s="22"/>
      <c r="F152" s="3"/>
      <c r="G152" s="3"/>
      <c r="H152" s="1"/>
      <c r="I152" s="1"/>
      <c r="J152" s="1"/>
    </row>
    <row r="153" spans="1:10" ht="14.4" x14ac:dyDescent="0.3">
      <c r="A153" s="10"/>
      <c r="B153" s="67"/>
      <c r="C153" s="22"/>
      <c r="D153" s="22"/>
      <c r="E153" s="22"/>
      <c r="F153" s="3"/>
      <c r="G153" s="3"/>
      <c r="H153" s="1"/>
      <c r="I153" s="1"/>
      <c r="J153" s="1"/>
    </row>
    <row r="154" spans="1:10" ht="14.4" x14ac:dyDescent="0.3">
      <c r="A154" s="10"/>
      <c r="B154" s="67"/>
      <c r="C154" s="22"/>
      <c r="D154" s="22"/>
      <c r="E154" s="22"/>
      <c r="F154" s="3"/>
      <c r="G154" s="3"/>
      <c r="H154" s="1"/>
      <c r="I154" s="1"/>
      <c r="J154" s="1"/>
    </row>
    <row r="155" spans="1:10" ht="14.4" x14ac:dyDescent="0.3">
      <c r="A155" s="10"/>
      <c r="B155" s="67"/>
      <c r="C155" s="22"/>
      <c r="D155" s="22"/>
      <c r="E155" s="22"/>
      <c r="F155" s="3"/>
      <c r="G155" s="3"/>
      <c r="H155" s="1"/>
      <c r="I155" s="1"/>
      <c r="J155" s="1"/>
    </row>
    <row r="156" spans="1:10" ht="14.4" x14ac:dyDescent="0.3">
      <c r="A156" s="10"/>
      <c r="B156" s="67"/>
      <c r="C156" s="22"/>
      <c r="D156" s="22"/>
      <c r="E156" s="120"/>
      <c r="F156" s="121"/>
      <c r="G156" s="121"/>
      <c r="H156" s="1"/>
      <c r="I156" s="1"/>
      <c r="J156" s="1"/>
    </row>
    <row r="157" spans="1:10" ht="14.4" x14ac:dyDescent="0.3">
      <c r="A157" s="10"/>
      <c r="B157" s="10"/>
      <c r="C157" s="22"/>
      <c r="D157" s="22"/>
      <c r="E157" s="145"/>
      <c r="F157" s="137"/>
      <c r="G157" s="137"/>
      <c r="H157" s="1"/>
      <c r="I157" s="1"/>
      <c r="J157" s="1"/>
    </row>
    <row r="158" spans="1:10" ht="14.4" x14ac:dyDescent="0.3">
      <c r="A158" s="10"/>
      <c r="B158" s="10"/>
      <c r="C158" s="22"/>
      <c r="D158" s="22"/>
      <c r="E158" s="22"/>
      <c r="F158" s="15"/>
      <c r="G158" s="3"/>
      <c r="H158" s="1"/>
      <c r="I158" s="1"/>
      <c r="J158" s="1"/>
    </row>
    <row r="159" spans="1:10" ht="14.4" x14ac:dyDescent="0.3">
      <c r="A159" s="1"/>
      <c r="B159" s="17"/>
      <c r="C159" s="17"/>
      <c r="D159" s="17"/>
      <c r="E159" s="17"/>
      <c r="F159" s="1"/>
      <c r="G159" s="1"/>
      <c r="H159" s="1"/>
      <c r="I159" s="1"/>
      <c r="J159" s="1"/>
    </row>
    <row r="160" spans="1:10" ht="14.4" hidden="1" x14ac:dyDescent="0.3"/>
    <row r="161" ht="14.4" hidden="1" x14ac:dyDescent="0.3"/>
    <row r="162" ht="14.4" hidden="1" x14ac:dyDescent="0.3"/>
    <row r="163" ht="14.4" hidden="1" x14ac:dyDescent="0.3"/>
    <row r="164" ht="14.4" hidden="1" x14ac:dyDescent="0.3"/>
    <row r="165" ht="14.4" hidden="1" x14ac:dyDescent="0.3"/>
    <row r="166" ht="14.4" hidden="1" x14ac:dyDescent="0.3"/>
    <row r="167" ht="14.4" hidden="1" x14ac:dyDescent="0.3"/>
    <row r="168" ht="14.4" hidden="1" x14ac:dyDescent="0.3"/>
    <row r="169" ht="14.4" hidden="1" x14ac:dyDescent="0.3"/>
    <row r="170" ht="14.4" hidden="1" x14ac:dyDescent="0.3"/>
    <row r="171" ht="14.4" hidden="1" x14ac:dyDescent="0.3"/>
    <row r="172" ht="14.4" hidden="1" x14ac:dyDescent="0.3"/>
    <row r="173" ht="14.4" hidden="1" x14ac:dyDescent="0.3"/>
    <row r="174" ht="14.4" hidden="1" x14ac:dyDescent="0.3"/>
    <row r="175" ht="14.4" hidden="1" x14ac:dyDescent="0.3"/>
    <row r="176" ht="14.4" hidden="1" x14ac:dyDescent="0.3"/>
    <row r="177" ht="14.4" hidden="1" x14ac:dyDescent="0.3"/>
    <row r="178" ht="14.4" hidden="1" x14ac:dyDescent="0.3"/>
    <row r="179" ht="14.4" hidden="1" x14ac:dyDescent="0.3"/>
    <row r="180" ht="14.4" hidden="1" x14ac:dyDescent="0.3"/>
    <row r="181" ht="14.4" hidden="1" x14ac:dyDescent="0.3"/>
    <row r="182" ht="14.4" hidden="1" x14ac:dyDescent="0.3"/>
    <row r="183" ht="14.4" hidden="1" x14ac:dyDescent="0.3"/>
    <row r="184" ht="14.4" hidden="1" x14ac:dyDescent="0.3"/>
    <row r="185" ht="14.4" hidden="1" x14ac:dyDescent="0.3"/>
    <row r="186" ht="14.4" hidden="1" x14ac:dyDescent="0.3"/>
    <row r="187" ht="14.4" hidden="1" x14ac:dyDescent="0.3"/>
    <row r="188" ht="14.4" hidden="1" x14ac:dyDescent="0.3"/>
    <row r="189" ht="14.4" hidden="1" x14ac:dyDescent="0.3"/>
    <row r="190" ht="14.4" hidden="1" x14ac:dyDescent="0.3"/>
    <row r="191" ht="14.4" hidden="1" x14ac:dyDescent="0.3"/>
    <row r="192" ht="14.4" hidden="1" x14ac:dyDescent="0.3"/>
    <row r="193" ht="14.4" hidden="1" x14ac:dyDescent="0.3"/>
    <row r="194" ht="14.4" hidden="1" x14ac:dyDescent="0.3"/>
    <row r="195" ht="14.4" hidden="1" x14ac:dyDescent="0.3"/>
    <row r="196" ht="14.4" hidden="1" x14ac:dyDescent="0.3"/>
    <row r="197" ht="14.4" hidden="1" x14ac:dyDescent="0.3"/>
    <row r="198" ht="14.4" hidden="1" x14ac:dyDescent="0.3"/>
    <row r="199" ht="14.4" hidden="1" x14ac:dyDescent="0.3"/>
    <row r="200" ht="14.4" hidden="1" x14ac:dyDescent="0.3"/>
    <row r="201" ht="14.4" hidden="1" x14ac:dyDescent="0.3"/>
    <row r="202" ht="14.4" hidden="1" x14ac:dyDescent="0.3"/>
    <row r="203" ht="14.4" hidden="1" x14ac:dyDescent="0.3"/>
    <row r="204" ht="14.4" hidden="1" x14ac:dyDescent="0.3"/>
    <row r="205" ht="14.4" hidden="1" x14ac:dyDescent="0.3"/>
    <row r="206" ht="14.4" hidden="1" x14ac:dyDescent="0.3"/>
  </sheetData>
  <mergeCells count="93">
    <mergeCell ref="E31:G31"/>
    <mergeCell ref="E32:G32"/>
    <mergeCell ref="E27:G27"/>
    <mergeCell ref="E29:G29"/>
    <mergeCell ref="E90:G90"/>
    <mergeCell ref="E79:G79"/>
    <mergeCell ref="E80:G80"/>
    <mergeCell ref="E81:G81"/>
    <mergeCell ref="E82:G82"/>
    <mergeCell ref="E83:G83"/>
    <mergeCell ref="E74:G74"/>
    <mergeCell ref="E75:G75"/>
    <mergeCell ref="E76:G76"/>
    <mergeCell ref="E77:G77"/>
    <mergeCell ref="E78:G78"/>
    <mergeCell ref="E69:G69"/>
    <mergeCell ref="E91:G91"/>
    <mergeCell ref="E92:G92"/>
    <mergeCell ref="E85:G85"/>
    <mergeCell ref="E86:G86"/>
    <mergeCell ref="E87:G87"/>
    <mergeCell ref="E88:G88"/>
    <mergeCell ref="E89:G89"/>
    <mergeCell ref="E70:G70"/>
    <mergeCell ref="E71:G71"/>
    <mergeCell ref="E72:G72"/>
    <mergeCell ref="E73:G73"/>
    <mergeCell ref="E62:G62"/>
    <mergeCell ref="E63:G63"/>
    <mergeCell ref="E65:G65"/>
    <mergeCell ref="E66:G66"/>
    <mergeCell ref="E68:G68"/>
    <mergeCell ref="E56:G56"/>
    <mergeCell ref="E57:G57"/>
    <mergeCell ref="E58:G58"/>
    <mergeCell ref="E59:G59"/>
    <mergeCell ref="E61:G61"/>
    <mergeCell ref="E6:G6"/>
    <mergeCell ref="E8:G8"/>
    <mergeCell ref="E10:G10"/>
    <mergeCell ref="E36:G36"/>
    <mergeCell ref="E38:G38"/>
    <mergeCell ref="E9:G9"/>
    <mergeCell ref="E11:G11"/>
    <mergeCell ref="E12:G12"/>
    <mergeCell ref="E14:G14"/>
    <mergeCell ref="E15:G15"/>
    <mergeCell ref="E22:G22"/>
    <mergeCell ref="E16:G16"/>
    <mergeCell ref="E18:G18"/>
    <mergeCell ref="E19:G19"/>
    <mergeCell ref="E20:G20"/>
    <mergeCell ref="E30:G30"/>
    <mergeCell ref="E39:G39"/>
    <mergeCell ref="E40:G40"/>
    <mergeCell ref="E45:G45"/>
    <mergeCell ref="E47:G47"/>
    <mergeCell ref="E48:G48"/>
    <mergeCell ref="E49:G49"/>
    <mergeCell ref="E50:G50"/>
    <mergeCell ref="E52:G52"/>
    <mergeCell ref="E53:G53"/>
    <mergeCell ref="E54:G54"/>
    <mergeCell ref="E157:G157"/>
    <mergeCell ref="E94:G94"/>
    <mergeCell ref="E96:G96"/>
    <mergeCell ref="E97:G97"/>
    <mergeCell ref="E98:G98"/>
    <mergeCell ref="E100:G100"/>
    <mergeCell ref="E101:G101"/>
    <mergeCell ref="E102:G102"/>
    <mergeCell ref="E104:G104"/>
    <mergeCell ref="E105:G105"/>
    <mergeCell ref="E106:G106"/>
    <mergeCell ref="E114:G114"/>
    <mergeCell ref="E116:G116"/>
    <mergeCell ref="E117:G117"/>
    <mergeCell ref="E109:G109"/>
    <mergeCell ref="E108:G108"/>
    <mergeCell ref="E110:G110"/>
    <mergeCell ref="E112:G112"/>
    <mergeCell ref="E113:G113"/>
    <mergeCell ref="E118:G118"/>
    <mergeCell ref="E121:G121"/>
    <mergeCell ref="E122:G122"/>
    <mergeCell ref="E125:G125"/>
    <mergeCell ref="E126:G126"/>
    <mergeCell ref="E136:G136"/>
    <mergeCell ref="E127:G127"/>
    <mergeCell ref="E129:G129"/>
    <mergeCell ref="E130:G130"/>
    <mergeCell ref="E132:G132"/>
    <mergeCell ref="E133:G133"/>
  </mergeCells>
  <phoneticPr fontId="23" type="noConversion"/>
  <pageMargins left="0.7" right="0.7" top="0.75" bottom="0.75" header="0.3" footer="0.3"/>
  <pageSetup paperSize="9" scale="31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I99"/>
  <sheetViews>
    <sheetView view="pageBreakPreview" zoomScaleNormal="100" zoomScaleSheetLayoutView="100" zoomScalePageLayoutView="70" workbookViewId="0">
      <selection activeCell="Q46" sqref="Q46"/>
    </sheetView>
  </sheetViews>
  <sheetFormatPr defaultColWidth="8.88671875" defaultRowHeight="14.4" customHeight="1" zeroHeight="1" x14ac:dyDescent="0.3"/>
  <cols>
    <col min="1" max="1" width="7.88671875" style="2" customWidth="1"/>
    <col min="2" max="2" width="32.33203125" style="2" bestFit="1" customWidth="1"/>
    <col min="3" max="3" width="6.88671875" style="2" customWidth="1"/>
    <col min="4" max="4" width="5.6640625" style="2" customWidth="1"/>
    <col min="5" max="6" width="13.44140625" style="2" bestFit="1" customWidth="1"/>
    <col min="7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97"/>
      <c r="C2" s="1"/>
      <c r="D2" s="1"/>
      <c r="E2" s="1"/>
      <c r="F2" s="1"/>
      <c r="G2" s="1"/>
      <c r="H2" s="1"/>
      <c r="I2" s="1"/>
    </row>
    <row r="3" spans="1:9" x14ac:dyDescent="0.3">
      <c r="A3" s="13" t="s">
        <v>96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10"/>
      <c r="B8" s="14" t="s">
        <v>101</v>
      </c>
      <c r="C8" s="11"/>
      <c r="D8" s="11"/>
      <c r="E8" s="12"/>
      <c r="F8" s="11"/>
      <c r="G8" s="1"/>
      <c r="H8" s="1"/>
      <c r="I8" s="1"/>
    </row>
    <row r="9" spans="1:9" x14ac:dyDescent="0.3">
      <c r="A9" s="10"/>
      <c r="B9" s="14" t="s">
        <v>102</v>
      </c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10"/>
      <c r="C10" s="11"/>
      <c r="D10" s="11"/>
      <c r="E10" s="12"/>
      <c r="F10" s="11"/>
      <c r="G10" s="1"/>
      <c r="H10" s="1"/>
      <c r="I10" s="1"/>
    </row>
    <row r="11" spans="1:9" x14ac:dyDescent="0.3">
      <c r="A11" s="10" t="s">
        <v>355</v>
      </c>
      <c r="B11" s="10" t="s">
        <v>103</v>
      </c>
      <c r="C11" s="11">
        <v>1</v>
      </c>
      <c r="D11" s="11" t="s">
        <v>2</v>
      </c>
      <c r="E11" s="12">
        <v>15000</v>
      </c>
      <c r="F11" s="12">
        <f>C11*E11</f>
        <v>15000</v>
      </c>
      <c r="G11" s="1"/>
      <c r="H11" s="1"/>
      <c r="I11" s="1"/>
    </row>
    <row r="12" spans="1:9" x14ac:dyDescent="0.3">
      <c r="A12" s="10"/>
      <c r="B12" s="10" t="s">
        <v>104</v>
      </c>
      <c r="C12" s="11"/>
      <c r="D12" s="11"/>
      <c r="E12" s="12"/>
      <c r="F12" s="12"/>
      <c r="G12" s="1"/>
      <c r="H12" s="1"/>
      <c r="I12" s="1"/>
    </row>
    <row r="13" spans="1:9" x14ac:dyDescent="0.3">
      <c r="A13" s="10"/>
      <c r="B13" s="10"/>
      <c r="C13" s="11"/>
      <c r="D13" s="11"/>
      <c r="E13" s="12"/>
      <c r="F13" s="12"/>
      <c r="G13" s="1"/>
      <c r="H13" s="1"/>
      <c r="I13" s="1"/>
    </row>
    <row r="14" spans="1:9" x14ac:dyDescent="0.3">
      <c r="A14" s="10" t="s">
        <v>356</v>
      </c>
      <c r="B14" s="10" t="s">
        <v>105</v>
      </c>
      <c r="C14" s="11">
        <v>1</v>
      </c>
      <c r="D14" s="11" t="s">
        <v>2</v>
      </c>
      <c r="E14" s="12">
        <v>20000</v>
      </c>
      <c r="F14" s="12">
        <f t="shared" ref="F14" si="0">C14*E14</f>
        <v>20000</v>
      </c>
      <c r="G14" s="1"/>
      <c r="H14" s="1"/>
      <c r="I14" s="1"/>
    </row>
    <row r="15" spans="1:9" x14ac:dyDescent="0.3">
      <c r="A15" s="10"/>
      <c r="B15" s="10" t="s">
        <v>106</v>
      </c>
      <c r="C15" s="11"/>
      <c r="D15" s="11"/>
      <c r="E15" s="12"/>
      <c r="F15" s="11"/>
      <c r="G15" s="1"/>
      <c r="H15" s="1"/>
      <c r="I15" s="1"/>
    </row>
    <row r="16" spans="1:9" x14ac:dyDescent="0.3">
      <c r="A16" s="10"/>
      <c r="B16" s="10" t="s">
        <v>107</v>
      </c>
      <c r="C16" s="11"/>
      <c r="D16" s="11"/>
      <c r="E16" s="12"/>
      <c r="F16" s="11"/>
      <c r="G16" s="1"/>
      <c r="H16" s="1"/>
      <c r="I16" s="1"/>
    </row>
    <row r="17" spans="1:9" x14ac:dyDescent="0.3">
      <c r="A17" s="10"/>
      <c r="B17" s="10" t="s">
        <v>108</v>
      </c>
      <c r="C17" s="11"/>
      <c r="D17" s="11"/>
      <c r="E17" s="12"/>
      <c r="F17" s="11"/>
      <c r="G17" s="1"/>
      <c r="H17" s="1"/>
      <c r="I17" s="1"/>
    </row>
    <row r="18" spans="1:9" x14ac:dyDescent="0.3">
      <c r="A18" s="10"/>
      <c r="B18" s="10"/>
      <c r="C18" s="11"/>
      <c r="D18" s="11"/>
      <c r="E18" s="12"/>
      <c r="F18" s="11"/>
      <c r="G18" s="1"/>
      <c r="H18" s="1"/>
      <c r="I18" s="1"/>
    </row>
    <row r="19" spans="1:9" x14ac:dyDescent="0.3">
      <c r="A19" s="10"/>
      <c r="B19" s="67" t="s">
        <v>122</v>
      </c>
      <c r="C19" s="11"/>
      <c r="D19" s="11"/>
      <c r="E19" s="12"/>
      <c r="F19" s="68">
        <f>F11+F14</f>
        <v>35000</v>
      </c>
      <c r="G19" s="1"/>
      <c r="H19" s="1"/>
      <c r="I19" s="1"/>
    </row>
    <row r="20" spans="1:9" x14ac:dyDescent="0.3">
      <c r="A20" s="10"/>
      <c r="B20" s="67"/>
      <c r="C20" s="11"/>
      <c r="D20" s="11"/>
      <c r="E20" s="12"/>
      <c r="F20" s="68"/>
      <c r="G20" s="1"/>
      <c r="H20" s="1"/>
      <c r="I20" s="1"/>
    </row>
    <row r="21" spans="1:9" x14ac:dyDescent="0.3">
      <c r="A21" s="10"/>
      <c r="B21" s="14" t="s">
        <v>358</v>
      </c>
      <c r="C21" s="11"/>
      <c r="D21" s="11"/>
      <c r="E21" s="12"/>
      <c r="F21" s="68"/>
      <c r="G21" s="1"/>
      <c r="H21" s="1"/>
      <c r="I21" s="1"/>
    </row>
    <row r="22" spans="1:9" x14ac:dyDescent="0.3">
      <c r="A22" s="10"/>
      <c r="B22" s="14" t="s">
        <v>359</v>
      </c>
      <c r="C22" s="11"/>
      <c r="D22" s="11"/>
      <c r="E22" s="12"/>
      <c r="F22" s="68"/>
      <c r="G22" s="1"/>
      <c r="H22" s="1"/>
      <c r="I22" s="1"/>
    </row>
    <row r="23" spans="1:9" x14ac:dyDescent="0.3">
      <c r="A23" s="10"/>
      <c r="B23" s="67"/>
      <c r="C23" s="11"/>
      <c r="D23" s="11"/>
      <c r="E23" s="12"/>
      <c r="F23" s="68"/>
      <c r="G23" s="1"/>
      <c r="H23" s="1"/>
      <c r="I23" s="1"/>
    </row>
    <row r="24" spans="1:9" x14ac:dyDescent="0.3">
      <c r="A24" s="10" t="s">
        <v>362</v>
      </c>
      <c r="B24" s="38" t="s">
        <v>360</v>
      </c>
      <c r="C24" s="11">
        <v>10</v>
      </c>
      <c r="D24" s="11" t="s">
        <v>135</v>
      </c>
      <c r="E24" s="12">
        <v>1230.44</v>
      </c>
      <c r="F24" s="68">
        <f>C24*E24</f>
        <v>12304.400000000001</v>
      </c>
      <c r="G24" s="1"/>
      <c r="H24" s="1"/>
      <c r="I24" s="1"/>
    </row>
    <row r="25" spans="1:9" x14ac:dyDescent="0.3">
      <c r="A25" s="10"/>
      <c r="B25" s="38" t="s">
        <v>361</v>
      </c>
      <c r="C25" s="11"/>
      <c r="D25" s="11"/>
      <c r="E25" s="12"/>
      <c r="F25" s="68"/>
      <c r="G25" s="1"/>
      <c r="H25" s="1"/>
      <c r="I25" s="1"/>
    </row>
    <row r="26" spans="1:9" x14ac:dyDescent="0.3">
      <c r="A26" s="10"/>
      <c r="B26" s="67"/>
      <c r="C26" s="11"/>
      <c r="D26" s="11"/>
      <c r="E26" s="12"/>
      <c r="F26" s="68">
        <f>F24</f>
        <v>12304.400000000001</v>
      </c>
      <c r="G26" s="1"/>
      <c r="H26" s="1"/>
      <c r="I26" s="1"/>
    </row>
    <row r="27" spans="1:9" x14ac:dyDescent="0.3">
      <c r="A27" s="10"/>
      <c r="B27" s="67" t="s">
        <v>122</v>
      </c>
      <c r="C27" s="11"/>
      <c r="D27" s="11"/>
      <c r="E27" s="12"/>
      <c r="F27" s="68"/>
      <c r="G27" s="1"/>
      <c r="H27" s="1"/>
      <c r="I27" s="1"/>
    </row>
    <row r="28" spans="1:9" x14ac:dyDescent="0.3">
      <c r="A28" s="10"/>
      <c r="B28" s="67"/>
      <c r="C28" s="11"/>
      <c r="D28" s="11"/>
      <c r="E28" s="12"/>
      <c r="F28" s="68"/>
      <c r="G28" s="1"/>
      <c r="H28" s="1"/>
      <c r="I28" s="1"/>
    </row>
    <row r="29" spans="1:9" x14ac:dyDescent="0.3">
      <c r="A29" s="10"/>
      <c r="B29" s="14" t="s">
        <v>350</v>
      </c>
      <c r="C29" s="11"/>
      <c r="D29" s="11"/>
      <c r="E29" s="12"/>
      <c r="F29" s="11"/>
      <c r="G29" s="1"/>
      <c r="H29" s="1"/>
      <c r="I29" s="1"/>
    </row>
    <row r="30" spans="1:9" x14ac:dyDescent="0.3">
      <c r="A30" s="10"/>
      <c r="B30" s="14" t="s">
        <v>351</v>
      </c>
      <c r="C30" s="11"/>
      <c r="D30" s="11"/>
      <c r="E30" s="12"/>
      <c r="F30" s="11"/>
      <c r="G30" s="1"/>
      <c r="H30" s="1"/>
      <c r="I30" s="1"/>
    </row>
    <row r="31" spans="1:9" x14ac:dyDescent="0.3">
      <c r="A31" s="10"/>
      <c r="B31" s="10"/>
      <c r="C31" s="11"/>
      <c r="D31" s="11"/>
      <c r="E31" s="12"/>
      <c r="F31" s="11"/>
      <c r="G31" s="1"/>
      <c r="H31" s="1"/>
      <c r="I31" s="1"/>
    </row>
    <row r="32" spans="1:9" x14ac:dyDescent="0.3">
      <c r="A32" s="10" t="s">
        <v>357</v>
      </c>
      <c r="B32" s="10" t="s">
        <v>352</v>
      </c>
      <c r="C32" s="11">
        <v>1</v>
      </c>
      <c r="D32" s="11" t="s">
        <v>2</v>
      </c>
      <c r="E32" s="12">
        <v>5000</v>
      </c>
      <c r="F32" s="12">
        <f>C32*E32</f>
        <v>5000</v>
      </c>
      <c r="G32" s="1"/>
      <c r="H32" s="1"/>
      <c r="I32" s="1"/>
    </row>
    <row r="33" spans="1:9" x14ac:dyDescent="0.3">
      <c r="A33" s="10"/>
      <c r="B33" s="10" t="s">
        <v>353</v>
      </c>
      <c r="C33" s="11"/>
      <c r="D33" s="11"/>
      <c r="E33" s="12"/>
      <c r="F33" s="11"/>
      <c r="G33" s="1"/>
      <c r="H33" s="1"/>
      <c r="I33" s="1"/>
    </row>
    <row r="34" spans="1:9" x14ac:dyDescent="0.3">
      <c r="A34" s="10"/>
      <c r="B34" s="10" t="s">
        <v>354</v>
      </c>
      <c r="C34" s="11"/>
      <c r="D34" s="11"/>
      <c r="E34" s="12"/>
      <c r="F34" s="11"/>
      <c r="G34" s="1"/>
      <c r="H34" s="1"/>
      <c r="I34" s="1"/>
    </row>
    <row r="35" spans="1:9" x14ac:dyDescent="0.3">
      <c r="A35" s="10"/>
      <c r="B35" s="10"/>
      <c r="C35" s="11"/>
      <c r="D35" s="11"/>
      <c r="E35" s="12"/>
      <c r="F35" s="11"/>
      <c r="G35" s="1"/>
      <c r="H35" s="1"/>
      <c r="I35" s="1"/>
    </row>
    <row r="36" spans="1:9" x14ac:dyDescent="0.3">
      <c r="A36" s="10"/>
      <c r="B36" s="67" t="s">
        <v>122</v>
      </c>
      <c r="C36" s="11"/>
      <c r="D36" s="11"/>
      <c r="E36" s="12"/>
      <c r="F36" s="68">
        <f>F32</f>
        <v>5000</v>
      </c>
      <c r="G36" s="1"/>
      <c r="H36" s="1"/>
      <c r="I36" s="1"/>
    </row>
    <row r="37" spans="1:9" x14ac:dyDescent="0.3">
      <c r="A37" s="10"/>
      <c r="B37" s="10"/>
      <c r="C37" s="11"/>
      <c r="D37" s="11"/>
      <c r="E37" s="12"/>
      <c r="F37" s="11"/>
      <c r="G37" s="1"/>
      <c r="H37" s="1"/>
      <c r="I37" s="1"/>
    </row>
    <row r="38" spans="1:9" x14ac:dyDescent="0.3">
      <c r="A38" s="10"/>
      <c r="B38" s="14" t="s">
        <v>109</v>
      </c>
      <c r="C38" s="11"/>
      <c r="D38" s="11"/>
      <c r="E38" s="12"/>
      <c r="F38" s="11"/>
      <c r="G38" s="1"/>
      <c r="H38" s="1"/>
      <c r="I38" s="1"/>
    </row>
    <row r="39" spans="1:9" x14ac:dyDescent="0.3">
      <c r="A39" s="10"/>
      <c r="B39" s="14" t="s">
        <v>110</v>
      </c>
      <c r="C39" s="11"/>
      <c r="D39" s="11"/>
      <c r="E39" s="12"/>
      <c r="F39" s="11"/>
      <c r="G39" s="1"/>
      <c r="H39" s="1"/>
      <c r="I39" s="1"/>
    </row>
    <row r="40" spans="1:9" x14ac:dyDescent="0.3">
      <c r="A40" s="10"/>
      <c r="B40" s="10"/>
      <c r="C40" s="11"/>
      <c r="D40" s="11"/>
      <c r="E40" s="12"/>
      <c r="F40" s="11"/>
      <c r="G40" s="1"/>
      <c r="H40" s="1"/>
      <c r="I40" s="1"/>
    </row>
    <row r="41" spans="1:9" x14ac:dyDescent="0.3">
      <c r="A41" s="10" t="s">
        <v>363</v>
      </c>
      <c r="B41" s="10" t="s">
        <v>111</v>
      </c>
      <c r="C41" s="11">
        <v>1</v>
      </c>
      <c r="D41" s="11" t="s">
        <v>2</v>
      </c>
      <c r="E41" s="12">
        <v>1000</v>
      </c>
      <c r="F41" s="12">
        <f>C41*E41</f>
        <v>1000</v>
      </c>
      <c r="G41" s="1"/>
      <c r="H41" s="1"/>
      <c r="I41" s="1"/>
    </row>
    <row r="42" spans="1:9" x14ac:dyDescent="0.3">
      <c r="A42" s="10"/>
      <c r="B42" s="10" t="s">
        <v>112</v>
      </c>
      <c r="C42" s="11"/>
      <c r="D42" s="11"/>
      <c r="E42" s="12"/>
      <c r="F42" s="11"/>
      <c r="G42" s="1"/>
      <c r="H42" s="1"/>
      <c r="I42" s="1"/>
    </row>
    <row r="43" spans="1:9" x14ac:dyDescent="0.3">
      <c r="A43" s="10"/>
      <c r="B43" s="10"/>
      <c r="C43" s="11"/>
      <c r="D43" s="11"/>
      <c r="E43" s="12"/>
      <c r="F43" s="11"/>
      <c r="G43" s="1"/>
      <c r="H43" s="1"/>
      <c r="I43" s="1"/>
    </row>
    <row r="44" spans="1:9" x14ac:dyDescent="0.3">
      <c r="A44" s="10" t="s">
        <v>364</v>
      </c>
      <c r="B44" s="10" t="s">
        <v>113</v>
      </c>
      <c r="C44" s="11">
        <v>1</v>
      </c>
      <c r="D44" s="11" t="s">
        <v>2</v>
      </c>
      <c r="E44" s="12">
        <v>1000</v>
      </c>
      <c r="F44" s="78">
        <f>SUM(C44*E44)</f>
        <v>1000</v>
      </c>
      <c r="G44" s="1"/>
      <c r="H44" s="1"/>
      <c r="I44" s="1"/>
    </row>
    <row r="45" spans="1:9" x14ac:dyDescent="0.3">
      <c r="A45" s="10"/>
      <c r="B45" s="10" t="s">
        <v>114</v>
      </c>
      <c r="C45" s="11"/>
      <c r="D45" s="11"/>
      <c r="E45" s="12"/>
      <c r="F45" s="11"/>
      <c r="G45" s="1"/>
      <c r="H45" s="1"/>
      <c r="I45" s="1"/>
    </row>
    <row r="46" spans="1:9" x14ac:dyDescent="0.3">
      <c r="A46" s="10"/>
      <c r="B46" s="10"/>
      <c r="C46" s="11"/>
      <c r="D46" s="11"/>
      <c r="E46" s="12"/>
      <c r="F46" s="11"/>
      <c r="G46" s="1"/>
      <c r="H46" s="1"/>
      <c r="I46" s="1"/>
    </row>
    <row r="47" spans="1:9" x14ac:dyDescent="0.3">
      <c r="A47" s="10"/>
      <c r="B47" s="67" t="s">
        <v>122</v>
      </c>
      <c r="C47" s="11"/>
      <c r="D47" s="11"/>
      <c r="E47" s="12"/>
      <c r="F47" s="68">
        <f>F41+F44</f>
        <v>2000</v>
      </c>
      <c r="G47" s="1"/>
      <c r="H47" s="1"/>
      <c r="I47" s="1"/>
    </row>
    <row r="48" spans="1:9" x14ac:dyDescent="0.3">
      <c r="A48" s="10"/>
      <c r="B48" s="10"/>
      <c r="C48" s="11"/>
      <c r="D48" s="11"/>
      <c r="E48" s="12"/>
      <c r="F48" s="11"/>
      <c r="G48" s="1"/>
      <c r="H48" s="1"/>
      <c r="I48" s="1"/>
    </row>
    <row r="49" spans="1:9" x14ac:dyDescent="0.3">
      <c r="A49" s="10"/>
      <c r="B49" s="10"/>
      <c r="C49" s="11"/>
      <c r="D49" s="11"/>
      <c r="E49" s="12"/>
      <c r="F49" s="11"/>
      <c r="G49" s="1"/>
      <c r="H49" s="1"/>
      <c r="I49" s="1"/>
    </row>
    <row r="50" spans="1:9" x14ac:dyDescent="0.3">
      <c r="A50" s="1"/>
      <c r="B50" s="17"/>
      <c r="C50" s="17"/>
      <c r="D50" s="17"/>
      <c r="E50" s="17"/>
      <c r="F50" s="17"/>
      <c r="G50" s="1"/>
      <c r="H50" s="1"/>
      <c r="I50" s="1"/>
    </row>
    <row r="51" spans="1:9" ht="15" thickBot="1" x14ac:dyDescent="0.35">
      <c r="A51" s="163" t="s">
        <v>115</v>
      </c>
      <c r="B51" s="163"/>
      <c r="C51" s="163"/>
      <c r="D51" s="163"/>
      <c r="E51" s="163"/>
      <c r="F51" s="24">
        <f>SUM(F19+F26+F36+F47)</f>
        <v>54304.4</v>
      </c>
      <c r="G51" s="1"/>
      <c r="H51" s="1"/>
      <c r="I51" s="1"/>
    </row>
    <row r="52" spans="1:9" ht="15" thickTop="1" x14ac:dyDescent="0.3">
      <c r="A52" s="1"/>
      <c r="B52" s="1"/>
      <c r="C52" s="1"/>
      <c r="D52" s="1"/>
      <c r="E52" s="1"/>
      <c r="F52" s="1"/>
      <c r="G52" s="1"/>
      <c r="H52" s="1"/>
      <c r="I52" s="1"/>
    </row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</sheetData>
  <mergeCells count="1">
    <mergeCell ref="A51:E51"/>
  </mergeCells>
  <pageMargins left="0.7" right="0.7" top="0.75" bottom="0.75" header="0.3" footer="0.3"/>
  <pageSetup paperSize="9" scale="9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I70"/>
  <sheetViews>
    <sheetView view="pageBreakPreview" topLeftCell="A16" zoomScaleNormal="100" zoomScaleSheetLayoutView="100" zoomScalePageLayoutView="85" workbookViewId="0">
      <selection activeCell="A13" sqref="A13:XFD13"/>
    </sheetView>
  </sheetViews>
  <sheetFormatPr defaultColWidth="8.88671875" defaultRowHeight="14.4" customHeight="1" zeroHeight="1" x14ac:dyDescent="0.3"/>
  <cols>
    <col min="1" max="1" width="9.88671875" style="25" bestFit="1" customWidth="1"/>
    <col min="2" max="2" width="41.5546875" style="25" bestFit="1" customWidth="1"/>
    <col min="3" max="4" width="8.88671875" style="25" customWidth="1"/>
    <col min="5" max="5" width="13.5546875" style="115" bestFit="1" customWidth="1"/>
    <col min="6" max="6" width="13.88671875" style="25" bestFit="1" customWidth="1"/>
    <col min="7" max="9" width="8.88671875" style="2" hidden="1" customWidth="1"/>
    <col min="10" max="13" width="0" hidden="1" customWidth="1"/>
  </cols>
  <sheetData>
    <row r="1" spans="1:9" x14ac:dyDescent="0.3">
      <c r="A1" s="39"/>
      <c r="B1" s="1"/>
      <c r="C1" s="1"/>
      <c r="D1" s="1"/>
      <c r="E1" s="50"/>
      <c r="F1" s="50"/>
      <c r="G1" s="1"/>
      <c r="H1" s="1"/>
      <c r="I1" s="1"/>
    </row>
    <row r="2" spans="1:9" x14ac:dyDescent="0.3">
      <c r="A2" s="143" t="s">
        <v>481</v>
      </c>
      <c r="B2" s="143"/>
      <c r="C2" s="1"/>
      <c r="D2" s="1"/>
      <c r="E2" s="50"/>
      <c r="F2" s="50"/>
      <c r="G2" s="1"/>
      <c r="H2" s="1"/>
      <c r="I2" s="1"/>
    </row>
    <row r="3" spans="1:9" x14ac:dyDescent="0.3">
      <c r="A3" s="143" t="s">
        <v>116</v>
      </c>
      <c r="B3" s="143"/>
      <c r="C3" s="143"/>
      <c r="D3" s="143"/>
      <c r="E3" s="50"/>
      <c r="F3" s="50"/>
      <c r="G3" s="1"/>
      <c r="H3" s="1"/>
      <c r="I3" s="1"/>
    </row>
    <row r="4" spans="1:9" x14ac:dyDescent="0.3">
      <c r="A4" s="39"/>
      <c r="B4" s="1"/>
      <c r="C4" s="1"/>
      <c r="D4" s="1"/>
      <c r="E4" s="50"/>
      <c r="F4" s="50"/>
      <c r="G4" s="1"/>
      <c r="H4" s="1"/>
      <c r="I4" s="1"/>
    </row>
    <row r="5" spans="1:9" x14ac:dyDescent="0.3">
      <c r="A5" s="39"/>
      <c r="B5" s="1"/>
      <c r="C5" s="1"/>
      <c r="D5" s="1"/>
      <c r="E5" s="50"/>
      <c r="F5" s="50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9" t="s">
        <v>100</v>
      </c>
      <c r="G6" s="1"/>
      <c r="H6" s="1"/>
      <c r="I6" s="1"/>
    </row>
    <row r="7" spans="1:9" x14ac:dyDescent="0.3">
      <c r="B7" s="10"/>
      <c r="C7" s="11"/>
      <c r="D7" s="11"/>
      <c r="E7" s="12"/>
      <c r="F7" s="12"/>
      <c r="G7" s="1"/>
      <c r="H7" s="1"/>
      <c r="I7" s="1"/>
    </row>
    <row r="8" spans="1:9" x14ac:dyDescent="0.3">
      <c r="B8" s="14" t="s">
        <v>117</v>
      </c>
      <c r="C8" s="11"/>
      <c r="D8" s="11"/>
      <c r="E8" s="12"/>
      <c r="F8" s="12"/>
      <c r="G8" s="1"/>
      <c r="H8" s="1"/>
      <c r="I8" s="1"/>
    </row>
    <row r="9" spans="1:9" x14ac:dyDescent="0.3">
      <c r="B9" s="14"/>
      <c r="C9" s="11"/>
      <c r="D9" s="11"/>
      <c r="E9" s="12"/>
      <c r="F9" s="12"/>
      <c r="G9" s="1"/>
      <c r="H9" s="1"/>
      <c r="I9" s="1"/>
    </row>
    <row r="10" spans="1:9" x14ac:dyDescent="0.3">
      <c r="A10" s="25" t="s">
        <v>118</v>
      </c>
      <c r="B10" s="38" t="s">
        <v>119</v>
      </c>
      <c r="C10" s="11">
        <v>1850</v>
      </c>
      <c r="D10" s="11" t="s">
        <v>120</v>
      </c>
      <c r="E10" s="12">
        <v>22.55</v>
      </c>
      <c r="F10" s="12">
        <f>C10*E10</f>
        <v>41717.5</v>
      </c>
      <c r="G10" s="1"/>
      <c r="H10" s="1"/>
      <c r="I10" s="1"/>
    </row>
    <row r="11" spans="1:9" x14ac:dyDescent="0.3">
      <c r="B11" s="38" t="s">
        <v>121</v>
      </c>
      <c r="C11" s="11"/>
      <c r="D11" s="11"/>
      <c r="E11" s="12"/>
      <c r="F11" s="12"/>
      <c r="G11" s="1"/>
      <c r="H11" s="1"/>
      <c r="I11" s="1"/>
    </row>
    <row r="12" spans="1:9" x14ac:dyDescent="0.3">
      <c r="B12" s="38"/>
      <c r="C12" s="11"/>
      <c r="D12" s="11"/>
      <c r="E12" s="12"/>
      <c r="F12" s="12"/>
      <c r="G12" s="1"/>
      <c r="H12" s="1"/>
      <c r="I12" s="1"/>
    </row>
    <row r="13" spans="1:9" x14ac:dyDescent="0.3">
      <c r="B13" s="67" t="s">
        <v>122</v>
      </c>
      <c r="C13" s="11"/>
      <c r="D13" s="11"/>
      <c r="E13" s="12"/>
      <c r="F13" s="68">
        <f>F10</f>
        <v>41717.5</v>
      </c>
      <c r="G13" s="1"/>
      <c r="H13" s="1"/>
      <c r="I13" s="1"/>
    </row>
    <row r="14" spans="1:9" x14ac:dyDescent="0.3">
      <c r="B14" s="38"/>
      <c r="C14" s="11"/>
      <c r="D14" s="11"/>
      <c r="E14" s="12"/>
      <c r="F14" s="12"/>
      <c r="G14" s="1"/>
      <c r="H14" s="1"/>
      <c r="I14" s="1"/>
    </row>
    <row r="15" spans="1:9" ht="15" customHeight="1" x14ac:dyDescent="0.3">
      <c r="B15" s="14" t="s">
        <v>123</v>
      </c>
      <c r="C15" s="11"/>
      <c r="D15" s="11"/>
      <c r="E15" s="12"/>
      <c r="F15" s="12"/>
      <c r="G15" s="1"/>
      <c r="H15" s="1"/>
      <c r="I15" s="1"/>
    </row>
    <row r="16" spans="1:9" x14ac:dyDescent="0.3">
      <c r="B16" s="14"/>
      <c r="C16" s="11"/>
      <c r="D16" s="11"/>
      <c r="E16" s="12"/>
      <c r="F16" s="12"/>
      <c r="G16" s="1"/>
      <c r="H16" s="1"/>
      <c r="I16" s="1"/>
    </row>
    <row r="17" spans="1:9" x14ac:dyDescent="0.3">
      <c r="A17" s="25" t="s">
        <v>124</v>
      </c>
      <c r="B17" s="10" t="s">
        <v>125</v>
      </c>
      <c r="C17" s="11">
        <v>1850</v>
      </c>
      <c r="D17" s="11" t="s">
        <v>138</v>
      </c>
      <c r="E17" s="12">
        <v>13.7</v>
      </c>
      <c r="F17" s="12">
        <f>C17*E17</f>
        <v>25345</v>
      </c>
      <c r="G17" s="1"/>
      <c r="H17" s="1"/>
      <c r="I17" s="1"/>
    </row>
    <row r="18" spans="1:9" x14ac:dyDescent="0.3">
      <c r="B18" s="10" t="s">
        <v>126</v>
      </c>
      <c r="C18" s="11"/>
      <c r="D18" s="11"/>
      <c r="E18" s="12"/>
      <c r="F18" s="12"/>
      <c r="G18" s="1"/>
      <c r="H18" s="1"/>
      <c r="I18" s="1"/>
    </row>
    <row r="19" spans="1:9" x14ac:dyDescent="0.3">
      <c r="B19" s="10"/>
      <c r="C19" s="11"/>
      <c r="D19" s="11"/>
      <c r="E19" s="12"/>
      <c r="F19" s="12"/>
      <c r="G19" s="1"/>
      <c r="H19" s="1"/>
      <c r="I19" s="1"/>
    </row>
    <row r="20" spans="1:9" x14ac:dyDescent="0.3">
      <c r="A20" s="25" t="s">
        <v>127</v>
      </c>
      <c r="B20" s="10" t="s">
        <v>128</v>
      </c>
      <c r="C20" s="11">
        <v>1</v>
      </c>
      <c r="D20" s="11" t="s">
        <v>2</v>
      </c>
      <c r="E20" s="12">
        <v>23000</v>
      </c>
      <c r="F20" s="12">
        <f>C20*E20</f>
        <v>23000</v>
      </c>
      <c r="G20" s="1"/>
      <c r="H20" s="1"/>
      <c r="I20" s="1"/>
    </row>
    <row r="21" spans="1:9" x14ac:dyDescent="0.3">
      <c r="B21" s="10"/>
      <c r="C21" s="11"/>
      <c r="D21" s="11"/>
      <c r="E21" s="12"/>
      <c r="F21" s="12"/>
      <c r="G21" s="1"/>
      <c r="H21" s="1"/>
      <c r="I21" s="1"/>
    </row>
    <row r="22" spans="1:9" x14ac:dyDescent="0.3">
      <c r="A22" s="25" t="s">
        <v>129</v>
      </c>
      <c r="B22" s="10" t="s">
        <v>130</v>
      </c>
      <c r="C22" s="11">
        <v>125</v>
      </c>
      <c r="D22" s="11" t="s">
        <v>135</v>
      </c>
      <c r="E22" s="12">
        <v>4100</v>
      </c>
      <c r="F22" s="12">
        <f>C22*E22</f>
        <v>512500</v>
      </c>
      <c r="G22" s="1"/>
      <c r="H22" s="1"/>
      <c r="I22" s="1"/>
    </row>
    <row r="23" spans="1:9" x14ac:dyDescent="0.3">
      <c r="B23" s="10" t="s">
        <v>131</v>
      </c>
      <c r="C23" s="11"/>
      <c r="D23" s="1"/>
      <c r="E23" s="12"/>
      <c r="F23" s="12"/>
      <c r="G23" s="1"/>
      <c r="H23" s="1"/>
      <c r="I23" s="1"/>
    </row>
    <row r="24" spans="1:9" x14ac:dyDescent="0.3">
      <c r="B24" s="10" t="s">
        <v>132</v>
      </c>
      <c r="C24" s="11"/>
      <c r="D24" s="11"/>
      <c r="E24" s="12"/>
      <c r="F24" s="12"/>
      <c r="G24" s="1"/>
      <c r="H24" s="1"/>
      <c r="I24" s="1"/>
    </row>
    <row r="25" spans="1:9" x14ac:dyDescent="0.3">
      <c r="B25" s="10" t="s">
        <v>133</v>
      </c>
      <c r="C25" s="11"/>
      <c r="D25" s="11"/>
      <c r="E25" s="12"/>
      <c r="F25" s="12"/>
      <c r="G25" s="1"/>
      <c r="H25" s="1"/>
      <c r="I25" s="1"/>
    </row>
    <row r="26" spans="1:9" x14ac:dyDescent="0.3">
      <c r="B26" s="10"/>
      <c r="C26" s="11"/>
      <c r="D26" s="11"/>
      <c r="E26" s="12"/>
      <c r="F26" s="12"/>
      <c r="G26" s="1"/>
      <c r="H26" s="1"/>
      <c r="I26" s="1"/>
    </row>
    <row r="27" spans="1:9" x14ac:dyDescent="0.3">
      <c r="A27" s="25" t="s">
        <v>134</v>
      </c>
      <c r="B27" s="10" t="s">
        <v>643</v>
      </c>
      <c r="C27" s="11">
        <v>125</v>
      </c>
      <c r="D27" s="11" t="s">
        <v>135</v>
      </c>
      <c r="E27" s="12">
        <v>11.2</v>
      </c>
      <c r="F27" s="12">
        <f>C27*E27</f>
        <v>1400</v>
      </c>
      <c r="G27" s="1"/>
      <c r="H27" s="1"/>
      <c r="I27" s="1"/>
    </row>
    <row r="28" spans="1:9" x14ac:dyDescent="0.3">
      <c r="B28" s="10" t="s">
        <v>136</v>
      </c>
      <c r="C28" s="11"/>
      <c r="D28" s="11"/>
      <c r="E28" s="12"/>
      <c r="F28" s="12"/>
      <c r="G28" s="1"/>
      <c r="H28" s="1"/>
      <c r="I28" s="1"/>
    </row>
    <row r="29" spans="1:9" x14ac:dyDescent="0.3">
      <c r="B29" s="10"/>
      <c r="C29" s="11"/>
      <c r="D29" s="11"/>
      <c r="E29" s="12"/>
      <c r="F29" s="12"/>
      <c r="G29" s="1"/>
      <c r="H29" s="1"/>
      <c r="I29" s="1"/>
    </row>
    <row r="30" spans="1:9" x14ac:dyDescent="0.3">
      <c r="A30" s="25" t="s">
        <v>137</v>
      </c>
      <c r="B30" s="10" t="s">
        <v>649</v>
      </c>
      <c r="C30" s="11">
        <v>1472.5</v>
      </c>
      <c r="D30" s="11" t="s">
        <v>138</v>
      </c>
      <c r="E30" s="12">
        <f>SUM(63+12.6)</f>
        <v>75.599999999999994</v>
      </c>
      <c r="F30" s="12">
        <f>C30*E30</f>
        <v>111320.99999999999</v>
      </c>
      <c r="G30" s="1"/>
      <c r="H30" s="1"/>
      <c r="I30" s="1"/>
    </row>
    <row r="31" spans="1:9" x14ac:dyDescent="0.3">
      <c r="B31" s="10" t="s">
        <v>650</v>
      </c>
      <c r="C31" s="11"/>
      <c r="D31" s="11"/>
      <c r="E31" s="12"/>
      <c r="F31" s="12"/>
      <c r="G31" s="1"/>
      <c r="H31" s="1"/>
      <c r="I31" s="1"/>
    </row>
    <row r="32" spans="1:9" x14ac:dyDescent="0.3">
      <c r="B32" s="10"/>
      <c r="C32" s="11"/>
      <c r="D32" s="11"/>
      <c r="E32" s="12"/>
      <c r="F32" s="12"/>
      <c r="G32" s="1"/>
      <c r="H32" s="1"/>
      <c r="I32" s="1"/>
    </row>
    <row r="33" spans="1:9" x14ac:dyDescent="0.3">
      <c r="A33" s="25" t="s">
        <v>139</v>
      </c>
      <c r="B33" s="10" t="s">
        <v>140</v>
      </c>
      <c r="C33" s="11">
        <v>1</v>
      </c>
      <c r="D33" s="11" t="s">
        <v>2</v>
      </c>
      <c r="E33" s="12">
        <v>15000</v>
      </c>
      <c r="F33" s="12">
        <f>C33*E33</f>
        <v>15000</v>
      </c>
      <c r="G33" s="1"/>
      <c r="H33" s="1"/>
      <c r="I33" s="1"/>
    </row>
    <row r="34" spans="1:9" x14ac:dyDescent="0.3">
      <c r="B34" s="10" t="s">
        <v>141</v>
      </c>
      <c r="C34" s="11"/>
      <c r="D34" s="11"/>
      <c r="E34" s="12"/>
      <c r="F34" s="12"/>
      <c r="G34" s="1"/>
      <c r="H34" s="1"/>
      <c r="I34" s="1"/>
    </row>
    <row r="35" spans="1:9" x14ac:dyDescent="0.3">
      <c r="B35" s="10"/>
      <c r="C35" s="11"/>
      <c r="D35" s="11"/>
      <c r="E35" s="12"/>
      <c r="F35" s="12"/>
      <c r="G35" s="1"/>
      <c r="H35" s="1"/>
      <c r="I35" s="1"/>
    </row>
    <row r="36" spans="1:9" x14ac:dyDescent="0.3">
      <c r="A36" s="25" t="s">
        <v>142</v>
      </c>
      <c r="B36" s="10" t="s">
        <v>143</v>
      </c>
      <c r="C36" s="11">
        <v>125</v>
      </c>
      <c r="D36" s="11" t="s">
        <v>135</v>
      </c>
      <c r="E36" s="12">
        <v>910</v>
      </c>
      <c r="F36" s="12">
        <f>SUM(C36*E36)</f>
        <v>113750</v>
      </c>
      <c r="G36" s="1"/>
      <c r="H36" s="1"/>
      <c r="I36" s="1"/>
    </row>
    <row r="37" spans="1:9" x14ac:dyDescent="0.3">
      <c r="B37" s="10" t="s">
        <v>144</v>
      </c>
      <c r="C37" s="11"/>
      <c r="D37" s="11"/>
      <c r="E37" s="12"/>
      <c r="F37" s="12"/>
      <c r="G37" s="1"/>
      <c r="H37" s="1"/>
      <c r="I37" s="1"/>
    </row>
    <row r="38" spans="1:9" x14ac:dyDescent="0.3">
      <c r="B38" s="10"/>
      <c r="C38" s="11"/>
      <c r="D38" s="11"/>
      <c r="E38" s="12"/>
      <c r="F38" s="12"/>
      <c r="G38" s="1"/>
      <c r="H38" s="1"/>
      <c r="I38" s="1"/>
    </row>
    <row r="39" spans="1:9" x14ac:dyDescent="0.3">
      <c r="A39" s="25" t="s">
        <v>145</v>
      </c>
      <c r="B39" s="10" t="s">
        <v>562</v>
      </c>
      <c r="C39" s="11">
        <v>6.25</v>
      </c>
      <c r="D39" s="11" t="s">
        <v>2</v>
      </c>
      <c r="E39" s="12">
        <v>9500</v>
      </c>
      <c r="F39" s="12">
        <f>SUM(C39*E39)</f>
        <v>59375</v>
      </c>
      <c r="G39" s="1"/>
      <c r="H39" s="1"/>
      <c r="I39" s="1"/>
    </row>
    <row r="40" spans="1:9" x14ac:dyDescent="0.3">
      <c r="B40" s="10" t="s">
        <v>563</v>
      </c>
      <c r="C40" s="11"/>
      <c r="D40" s="11"/>
      <c r="E40" s="12"/>
      <c r="F40" s="12"/>
      <c r="G40" s="1"/>
      <c r="H40" s="1"/>
      <c r="I40" s="1"/>
    </row>
    <row r="41" spans="1:9" x14ac:dyDescent="0.3">
      <c r="B41" s="10" t="s">
        <v>564</v>
      </c>
      <c r="C41" s="11"/>
      <c r="D41" s="11"/>
      <c r="E41" s="12"/>
      <c r="F41" s="12"/>
      <c r="G41" s="1"/>
      <c r="H41" s="1"/>
      <c r="I41" s="1"/>
    </row>
    <row r="42" spans="1:9" x14ac:dyDescent="0.3">
      <c r="B42" s="10"/>
      <c r="C42" s="11"/>
      <c r="D42" s="11"/>
      <c r="E42" s="12"/>
      <c r="F42" s="12"/>
      <c r="G42" s="1"/>
      <c r="H42" s="1"/>
      <c r="I42" s="1"/>
    </row>
    <row r="43" spans="1:9" x14ac:dyDescent="0.3">
      <c r="A43" s="25" t="s">
        <v>146</v>
      </c>
      <c r="B43" s="10" t="s">
        <v>565</v>
      </c>
      <c r="C43" s="11">
        <v>42</v>
      </c>
      <c r="D43" s="11" t="s">
        <v>135</v>
      </c>
      <c r="E43" s="12">
        <v>910</v>
      </c>
      <c r="F43" s="12">
        <f>SUM(C43*E43)</f>
        <v>38220</v>
      </c>
      <c r="G43" s="1"/>
      <c r="H43" s="1"/>
      <c r="I43" s="1"/>
    </row>
    <row r="44" spans="1:9" x14ac:dyDescent="0.3">
      <c r="B44" s="10" t="s">
        <v>566</v>
      </c>
      <c r="C44" s="11"/>
      <c r="D44" s="11"/>
      <c r="E44" s="12"/>
      <c r="F44" s="12"/>
      <c r="G44" s="1"/>
      <c r="H44" s="1"/>
      <c r="I44" s="1"/>
    </row>
    <row r="45" spans="1:9" x14ac:dyDescent="0.3">
      <c r="B45" s="10"/>
      <c r="C45" s="11"/>
      <c r="D45" s="11"/>
      <c r="E45" s="12"/>
      <c r="F45" s="12"/>
      <c r="G45" s="1"/>
      <c r="H45" s="1"/>
      <c r="I45" s="1"/>
    </row>
    <row r="46" spans="1:9" x14ac:dyDescent="0.3">
      <c r="B46" s="67" t="s">
        <v>122</v>
      </c>
      <c r="C46" s="11"/>
      <c r="D46" s="11"/>
      <c r="E46" s="12"/>
      <c r="F46" s="68">
        <f>SUM(F17+F20+F22+F27+F30+F33+F36+F39+F43)</f>
        <v>899911</v>
      </c>
      <c r="G46" s="1"/>
      <c r="H46" s="1"/>
      <c r="I46" s="1"/>
    </row>
    <row r="47" spans="1:9" x14ac:dyDescent="0.3">
      <c r="B47" s="10"/>
      <c r="C47" s="11"/>
      <c r="D47" s="11"/>
      <c r="E47" s="12"/>
      <c r="F47" s="12"/>
      <c r="G47" s="1"/>
      <c r="H47" s="1"/>
      <c r="I47" s="1"/>
    </row>
    <row r="48" spans="1:9" x14ac:dyDescent="0.3">
      <c r="B48" s="14" t="s">
        <v>148</v>
      </c>
      <c r="C48" s="11"/>
      <c r="D48" s="11"/>
      <c r="E48" s="12"/>
      <c r="F48" s="12"/>
      <c r="G48" s="1"/>
      <c r="H48" s="1"/>
      <c r="I48" s="1"/>
    </row>
    <row r="49" spans="1:9" x14ac:dyDescent="0.3">
      <c r="B49" s="14" t="s">
        <v>149</v>
      </c>
      <c r="C49" s="11"/>
      <c r="D49" s="11"/>
      <c r="E49" s="12"/>
      <c r="F49" s="12"/>
      <c r="G49" s="1"/>
      <c r="H49" s="1"/>
      <c r="I49" s="1"/>
    </row>
    <row r="50" spans="1:9" x14ac:dyDescent="0.3">
      <c r="B50" s="21"/>
      <c r="C50" s="11"/>
      <c r="D50" s="11"/>
      <c r="E50" s="23"/>
      <c r="F50" s="12"/>
      <c r="G50" s="1"/>
      <c r="H50" s="1"/>
      <c r="I50" s="1"/>
    </row>
    <row r="51" spans="1:9" x14ac:dyDescent="0.3">
      <c r="A51" s="25" t="s">
        <v>150</v>
      </c>
      <c r="B51" s="25" t="s">
        <v>567</v>
      </c>
      <c r="C51" s="25">
        <v>1850</v>
      </c>
      <c r="D51" s="25" t="s">
        <v>120</v>
      </c>
      <c r="E51" s="115">
        <v>125</v>
      </c>
      <c r="F51" s="115">
        <f>SUM(C51*E51)</f>
        <v>231250</v>
      </c>
      <c r="G51" s="25"/>
      <c r="H51" s="1"/>
      <c r="I51" s="1"/>
    </row>
    <row r="52" spans="1:9" x14ac:dyDescent="0.3">
      <c r="B52" s="25" t="s">
        <v>568</v>
      </c>
      <c r="G52" s="25"/>
      <c r="H52" s="1"/>
      <c r="I52" s="1"/>
    </row>
    <row r="53" spans="1:9" x14ac:dyDescent="0.3">
      <c r="G53" s="25"/>
      <c r="H53" s="1"/>
      <c r="I53" s="1"/>
    </row>
    <row r="54" spans="1:9" x14ac:dyDescent="0.3">
      <c r="A54" s="25" t="s">
        <v>151</v>
      </c>
      <c r="B54" s="25" t="s">
        <v>152</v>
      </c>
      <c r="C54" s="25">
        <v>150</v>
      </c>
      <c r="D54" s="25" t="s">
        <v>120</v>
      </c>
      <c r="E54" s="115">
        <v>37</v>
      </c>
      <c r="F54" s="115">
        <f>SUM(C54*E54)</f>
        <v>5550</v>
      </c>
      <c r="G54" s="25"/>
      <c r="H54" s="1"/>
      <c r="I54" s="1"/>
    </row>
    <row r="55" spans="1:9" s="1" customFormat="1" x14ac:dyDescent="0.3">
      <c r="A55" s="25"/>
      <c r="B55" s="25"/>
      <c r="C55" s="25"/>
      <c r="D55" s="25"/>
      <c r="E55" s="115"/>
      <c r="F55" s="25"/>
      <c r="G55" s="25"/>
    </row>
    <row r="56" spans="1:9" s="1" customFormat="1" x14ac:dyDescent="0.3">
      <c r="A56" s="25" t="s">
        <v>153</v>
      </c>
      <c r="B56" s="25" t="s">
        <v>154</v>
      </c>
      <c r="C56" s="25">
        <v>1</v>
      </c>
      <c r="D56" s="25" t="s">
        <v>2</v>
      </c>
      <c r="E56" s="115">
        <v>150000</v>
      </c>
      <c r="F56" s="115">
        <f>SUM(C56*E56)</f>
        <v>150000</v>
      </c>
      <c r="G56" s="25"/>
    </row>
    <row r="57" spans="1:9" s="1" customFormat="1" x14ac:dyDescent="0.3">
      <c r="A57" s="25"/>
      <c r="B57" s="25"/>
      <c r="C57" s="25"/>
      <c r="D57" s="25"/>
      <c r="E57" s="115"/>
      <c r="F57" s="115"/>
      <c r="G57" s="25"/>
    </row>
    <row r="58" spans="1:9" s="1" customFormat="1" x14ac:dyDescent="0.3">
      <c r="A58" s="25" t="s">
        <v>155</v>
      </c>
      <c r="B58" s="25" t="s">
        <v>156</v>
      </c>
      <c r="C58" s="25">
        <v>1</v>
      </c>
      <c r="D58" s="25" t="s">
        <v>2</v>
      </c>
      <c r="E58" s="115">
        <v>50000</v>
      </c>
      <c r="F58" s="115">
        <f t="shared" ref="F58" si="0">SUM(C58*E58)</f>
        <v>50000</v>
      </c>
      <c r="G58" s="25"/>
    </row>
    <row r="59" spans="1:9" s="1" customFormat="1" x14ac:dyDescent="0.3">
      <c r="A59" s="25"/>
      <c r="B59" s="25"/>
      <c r="C59" s="25"/>
      <c r="D59" s="25"/>
      <c r="E59" s="115"/>
      <c r="F59" s="115"/>
      <c r="G59" s="25"/>
    </row>
    <row r="60" spans="1:9" s="1" customFormat="1" x14ac:dyDescent="0.3">
      <c r="A60" s="25" t="s">
        <v>157</v>
      </c>
      <c r="B60" s="25" t="s">
        <v>158</v>
      </c>
      <c r="C60" s="25">
        <v>5</v>
      </c>
      <c r="D60" s="25" t="s">
        <v>159</v>
      </c>
      <c r="E60" s="115" t="s">
        <v>651</v>
      </c>
      <c r="F60" s="115">
        <f>SUM(200000*0.05)</f>
        <v>10000</v>
      </c>
      <c r="G60" s="25"/>
    </row>
    <row r="61" spans="1:9" s="1" customFormat="1" x14ac:dyDescent="0.3">
      <c r="A61" s="25"/>
      <c r="B61" s="25" t="s">
        <v>160</v>
      </c>
      <c r="C61" s="25"/>
      <c r="D61" s="25"/>
      <c r="E61" s="115"/>
      <c r="F61" s="25"/>
      <c r="G61" s="25"/>
    </row>
    <row r="62" spans="1:9" s="1" customFormat="1" x14ac:dyDescent="0.3">
      <c r="A62" s="25"/>
      <c r="B62" s="25"/>
      <c r="C62" s="25"/>
      <c r="D62" s="25"/>
      <c r="E62" s="115"/>
      <c r="F62" s="25"/>
      <c r="G62" s="25"/>
    </row>
    <row r="63" spans="1:9" s="1" customFormat="1" x14ac:dyDescent="0.3">
      <c r="A63" s="25"/>
      <c r="B63" s="67" t="s">
        <v>122</v>
      </c>
      <c r="C63" s="11"/>
      <c r="D63" s="11"/>
      <c r="E63" s="12"/>
      <c r="F63" s="68">
        <f>SUM(F51+F54+F56+F58+F60)</f>
        <v>446800</v>
      </c>
      <c r="G63" s="25"/>
    </row>
    <row r="64" spans="1:9" s="1" customFormat="1" x14ac:dyDescent="0.3">
      <c r="A64" s="25"/>
      <c r="B64" s="25"/>
      <c r="C64" s="25"/>
      <c r="D64" s="25"/>
      <c r="E64" s="115"/>
      <c r="F64" s="25"/>
      <c r="G64" s="25"/>
    </row>
    <row r="65" spans="1:7" s="1" customFormat="1" x14ac:dyDescent="0.3">
      <c r="A65" s="25"/>
      <c r="B65" s="25"/>
      <c r="C65" s="25"/>
      <c r="D65" s="25"/>
      <c r="E65" s="115"/>
      <c r="F65" s="25"/>
      <c r="G65" s="25"/>
    </row>
    <row r="66" spans="1:7" s="1" customFormat="1" ht="15" thickBot="1" x14ac:dyDescent="0.35">
      <c r="A66" s="163" t="s">
        <v>115</v>
      </c>
      <c r="B66" s="163"/>
      <c r="C66" s="163"/>
      <c r="D66" s="163"/>
      <c r="E66" s="163"/>
      <c r="F66" s="24">
        <f>SUM(F13+F46+F63)</f>
        <v>1388428.5</v>
      </c>
      <c r="G66" s="25"/>
    </row>
    <row r="67" spans="1:7" s="1" customFormat="1" ht="15" thickTop="1" x14ac:dyDescent="0.3">
      <c r="A67" s="25"/>
      <c r="B67" s="25"/>
      <c r="C67" s="25"/>
      <c r="D67" s="25"/>
      <c r="E67" s="115"/>
      <c r="F67" s="25"/>
      <c r="G67" s="25"/>
    </row>
    <row r="68" spans="1:7" s="1" customFormat="1" x14ac:dyDescent="0.3">
      <c r="A68" s="25"/>
      <c r="B68" s="25"/>
      <c r="C68" s="25"/>
      <c r="D68" s="25"/>
      <c r="E68" s="115"/>
      <c r="F68" s="25"/>
      <c r="G68" s="25"/>
    </row>
    <row r="69" spans="1:7" s="1" customFormat="1" hidden="1" x14ac:dyDescent="0.3">
      <c r="A69" s="25"/>
      <c r="B69" s="25"/>
      <c r="C69" s="25"/>
      <c r="D69" s="25"/>
      <c r="E69" s="115"/>
      <c r="F69" s="25"/>
      <c r="G69" s="25"/>
    </row>
    <row r="70" spans="1:7" s="1" customFormat="1" hidden="1" x14ac:dyDescent="0.3">
      <c r="A70" s="39"/>
      <c r="B70" s="17"/>
      <c r="C70" s="17"/>
      <c r="D70" s="17"/>
      <c r="E70" s="70"/>
      <c r="F70" s="70"/>
      <c r="G70" s="17"/>
    </row>
  </sheetData>
  <mergeCells count="3">
    <mergeCell ref="A3:D3"/>
    <mergeCell ref="A2:B2"/>
    <mergeCell ref="A66:E66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I231"/>
  <sheetViews>
    <sheetView view="pageBreakPreview" topLeftCell="B1" zoomScaleNormal="100" zoomScaleSheetLayoutView="100" zoomScalePageLayoutView="85" workbookViewId="0">
      <selection activeCell="E166" sqref="E166"/>
    </sheetView>
  </sheetViews>
  <sheetFormatPr defaultColWidth="8.88671875" defaultRowHeight="14.4" customHeight="1" x14ac:dyDescent="0.3"/>
  <cols>
    <col min="1" max="1" width="8.33203125" style="39" customWidth="1"/>
    <col min="2" max="2" width="37.44140625" style="1" bestFit="1" customWidth="1"/>
    <col min="3" max="3" width="8.88671875" style="1" customWidth="1"/>
    <col min="4" max="4" width="9.88671875" style="39" bestFit="1" customWidth="1"/>
    <col min="5" max="5" width="12.33203125" style="1" bestFit="1" customWidth="1"/>
    <col min="6" max="6" width="16.109375" style="1" customWidth="1"/>
    <col min="7" max="7" width="8.88671875" style="1" hidden="1" customWidth="1"/>
    <col min="8" max="9" width="8.88671875" style="2" hidden="1" customWidth="1"/>
    <col min="10" max="13" width="0" hidden="1" customWidth="1"/>
  </cols>
  <sheetData>
    <row r="1" spans="1:9" x14ac:dyDescent="0.3">
      <c r="H1" s="1"/>
      <c r="I1" s="1"/>
    </row>
    <row r="2" spans="1:9" x14ac:dyDescent="0.3">
      <c r="A2" s="164" t="s">
        <v>481</v>
      </c>
      <c r="B2" s="164"/>
      <c r="H2" s="1"/>
      <c r="I2" s="1"/>
    </row>
    <row r="3" spans="1:9" x14ac:dyDescent="0.3">
      <c r="A3" s="91" t="s">
        <v>161</v>
      </c>
      <c r="H3" s="1"/>
      <c r="I3" s="1"/>
    </row>
    <row r="4" spans="1:9" x14ac:dyDescent="0.3">
      <c r="H4" s="1"/>
      <c r="I4" s="1"/>
    </row>
    <row r="5" spans="1:9" x14ac:dyDescent="0.3"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H6" s="1"/>
      <c r="I6" s="1"/>
    </row>
    <row r="7" spans="1:9" x14ac:dyDescent="0.3">
      <c r="A7" s="25"/>
      <c r="B7" s="10"/>
      <c r="C7" s="11"/>
      <c r="D7" s="11"/>
      <c r="E7" s="12"/>
      <c r="F7" s="11"/>
      <c r="H7" s="1"/>
      <c r="I7" s="1"/>
    </row>
    <row r="8" spans="1:9" x14ac:dyDescent="0.3">
      <c r="A8" s="25"/>
      <c r="B8" s="14" t="s">
        <v>162</v>
      </c>
      <c r="C8" s="11"/>
      <c r="D8" s="11"/>
      <c r="E8" s="12"/>
      <c r="F8" s="11"/>
      <c r="H8" s="1"/>
      <c r="I8" s="1"/>
    </row>
    <row r="9" spans="1:9" x14ac:dyDescent="0.3">
      <c r="A9" s="25"/>
      <c r="B9" s="10"/>
      <c r="C9" s="11"/>
      <c r="D9" s="11"/>
      <c r="E9" s="12"/>
      <c r="F9" s="11"/>
      <c r="H9" s="1"/>
      <c r="I9" s="1"/>
    </row>
    <row r="10" spans="1:9" x14ac:dyDescent="0.3">
      <c r="A10" s="25" t="s">
        <v>163</v>
      </c>
      <c r="B10" s="10" t="s">
        <v>164</v>
      </c>
      <c r="C10" s="11">
        <v>250</v>
      </c>
      <c r="D10" s="11" t="s">
        <v>570</v>
      </c>
      <c r="E10" s="12">
        <v>2500</v>
      </c>
      <c r="F10" s="12">
        <f>C10*E10</f>
        <v>625000</v>
      </c>
      <c r="H10" s="1"/>
      <c r="I10" s="1"/>
    </row>
    <row r="11" spans="1:9" x14ac:dyDescent="0.3">
      <c r="A11" s="25"/>
      <c r="B11" s="10" t="s">
        <v>165</v>
      </c>
      <c r="C11" s="11"/>
      <c r="D11" s="11"/>
      <c r="E11" s="12"/>
      <c r="F11" s="11"/>
      <c r="H11" s="1"/>
      <c r="I11" s="1"/>
    </row>
    <row r="12" spans="1:9" x14ac:dyDescent="0.3">
      <c r="A12" s="25"/>
      <c r="B12" s="10"/>
      <c r="C12" s="11"/>
      <c r="D12" s="11"/>
      <c r="E12" s="12"/>
      <c r="F12" s="11"/>
      <c r="H12" s="1"/>
      <c r="I12" s="1"/>
    </row>
    <row r="13" spans="1:9" x14ac:dyDescent="0.3">
      <c r="A13" s="25" t="s">
        <v>166</v>
      </c>
      <c r="B13" s="10" t="s">
        <v>167</v>
      </c>
      <c r="C13" s="11">
        <v>1850</v>
      </c>
      <c r="D13" s="11" t="s">
        <v>120</v>
      </c>
      <c r="E13" s="12">
        <v>37.5</v>
      </c>
      <c r="F13" s="12">
        <f>C13*E13</f>
        <v>69375</v>
      </c>
      <c r="H13" s="1"/>
      <c r="I13" s="1"/>
    </row>
    <row r="14" spans="1:9" x14ac:dyDescent="0.3">
      <c r="A14" s="25"/>
      <c r="B14" s="10" t="s">
        <v>569</v>
      </c>
      <c r="C14" s="11"/>
      <c r="D14" s="11"/>
      <c r="E14" s="12"/>
      <c r="F14" s="11"/>
      <c r="H14" s="1"/>
      <c r="I14" s="1"/>
    </row>
    <row r="15" spans="1:9" x14ac:dyDescent="0.3">
      <c r="A15" s="25"/>
      <c r="B15" s="10"/>
      <c r="C15" s="11"/>
      <c r="D15" s="11"/>
      <c r="E15" s="12"/>
      <c r="F15" s="11"/>
      <c r="H15" s="1"/>
      <c r="I15" s="1"/>
    </row>
    <row r="16" spans="1:9" x14ac:dyDescent="0.3">
      <c r="A16" s="25"/>
      <c r="B16" s="67" t="s">
        <v>122</v>
      </c>
      <c r="C16" s="11"/>
      <c r="D16" s="11"/>
      <c r="E16" s="12"/>
      <c r="F16" s="68">
        <f>F10+F13</f>
        <v>694375</v>
      </c>
      <c r="H16" s="1"/>
      <c r="I16" s="1"/>
    </row>
    <row r="17" spans="1:9" x14ac:dyDescent="0.3">
      <c r="A17" s="25"/>
      <c r="B17" s="10"/>
      <c r="C17" s="11"/>
      <c r="D17" s="11"/>
      <c r="E17" s="12"/>
      <c r="F17" s="11"/>
      <c r="H17" s="1"/>
      <c r="I17" s="1"/>
    </row>
    <row r="18" spans="1:9" x14ac:dyDescent="0.3">
      <c r="A18" s="25"/>
      <c r="B18" s="14" t="s">
        <v>169</v>
      </c>
      <c r="C18" s="11"/>
      <c r="D18" s="11"/>
      <c r="E18" s="12"/>
      <c r="F18" s="11"/>
      <c r="H18" s="1"/>
      <c r="I18" s="1"/>
    </row>
    <row r="19" spans="1:9" x14ac:dyDescent="0.3">
      <c r="A19" s="25"/>
      <c r="B19" s="10"/>
      <c r="C19" s="11"/>
      <c r="D19" s="11"/>
      <c r="E19" s="12"/>
      <c r="F19" s="11"/>
      <c r="H19" s="1"/>
      <c r="I19" s="1"/>
    </row>
    <row r="20" spans="1:9" x14ac:dyDescent="0.3">
      <c r="A20" s="25" t="s">
        <v>170</v>
      </c>
      <c r="B20" s="10" t="s">
        <v>171</v>
      </c>
      <c r="C20" s="11">
        <f>SUM(1850*5)</f>
        <v>9250</v>
      </c>
      <c r="D20" s="11" t="s">
        <v>120</v>
      </c>
      <c r="E20" s="12">
        <v>48</v>
      </c>
      <c r="F20" s="12">
        <f>C20*E20</f>
        <v>444000</v>
      </c>
      <c r="H20" s="1"/>
      <c r="I20" s="1"/>
    </row>
    <row r="21" spans="1:9" x14ac:dyDescent="0.3">
      <c r="A21" s="25"/>
      <c r="B21" s="10" t="s">
        <v>571</v>
      </c>
      <c r="C21" s="11"/>
      <c r="D21" s="11"/>
      <c r="E21" s="12"/>
      <c r="F21" s="11"/>
      <c r="H21" s="1"/>
      <c r="I21" s="1"/>
    </row>
    <row r="22" spans="1:9" x14ac:dyDescent="0.3">
      <c r="A22" s="25"/>
      <c r="B22" s="10"/>
      <c r="C22" s="11"/>
      <c r="D22" s="11"/>
      <c r="E22" s="12"/>
      <c r="F22" s="11"/>
      <c r="H22" s="1"/>
      <c r="I22" s="1"/>
    </row>
    <row r="23" spans="1:9" x14ac:dyDescent="0.3">
      <c r="A23" s="25" t="s">
        <v>172</v>
      </c>
      <c r="B23" s="10" t="s">
        <v>173</v>
      </c>
      <c r="C23" s="11">
        <v>5</v>
      </c>
      <c r="D23" s="11" t="s">
        <v>174</v>
      </c>
      <c r="E23" s="12">
        <v>25000</v>
      </c>
      <c r="F23" s="12">
        <f>C23*E23</f>
        <v>125000</v>
      </c>
      <c r="H23" s="1"/>
      <c r="I23" s="1"/>
    </row>
    <row r="24" spans="1:9" x14ac:dyDescent="0.3">
      <c r="A24" s="25"/>
      <c r="B24" s="10" t="s">
        <v>175</v>
      </c>
      <c r="C24" s="11"/>
      <c r="D24" s="11" t="s">
        <v>176</v>
      </c>
      <c r="E24" s="12"/>
      <c r="F24" s="11"/>
      <c r="H24" s="1"/>
      <c r="I24" s="1"/>
    </row>
    <row r="25" spans="1:9" x14ac:dyDescent="0.3">
      <c r="A25" s="25"/>
      <c r="B25" s="10"/>
      <c r="C25" s="11"/>
      <c r="D25" s="11"/>
      <c r="E25" s="12"/>
      <c r="F25" s="11"/>
      <c r="H25" s="1"/>
      <c r="I25" s="1"/>
    </row>
    <row r="26" spans="1:9" x14ac:dyDescent="0.3">
      <c r="A26" s="25" t="s">
        <v>177</v>
      </c>
      <c r="B26" s="10" t="s">
        <v>178</v>
      </c>
      <c r="C26" s="11">
        <v>5</v>
      </c>
      <c r="D26" s="11" t="s">
        <v>135</v>
      </c>
      <c r="E26" s="12">
        <v>10000</v>
      </c>
      <c r="F26" s="12">
        <f>C26*E26</f>
        <v>50000</v>
      </c>
      <c r="H26" s="1"/>
      <c r="I26" s="1"/>
    </row>
    <row r="27" spans="1:9" x14ac:dyDescent="0.3">
      <c r="A27" s="25"/>
      <c r="B27" s="10" t="s">
        <v>179</v>
      </c>
      <c r="C27" s="11"/>
      <c r="D27" s="11" t="s">
        <v>176</v>
      </c>
      <c r="E27" s="12"/>
      <c r="F27" s="11"/>
      <c r="H27" s="1"/>
      <c r="I27" s="1"/>
    </row>
    <row r="28" spans="1:9" x14ac:dyDescent="0.3">
      <c r="A28" s="25"/>
      <c r="B28" s="10" t="s">
        <v>180</v>
      </c>
      <c r="C28" s="11"/>
      <c r="D28" s="11"/>
      <c r="E28" s="12"/>
      <c r="F28" s="11"/>
      <c r="H28" s="1"/>
      <c r="I28" s="1"/>
    </row>
    <row r="29" spans="1:9" x14ac:dyDescent="0.3">
      <c r="A29" s="25"/>
      <c r="B29" s="10"/>
      <c r="C29" s="11"/>
      <c r="D29" s="11"/>
      <c r="E29" s="12"/>
      <c r="F29" s="11"/>
      <c r="H29" s="1"/>
      <c r="I29" s="1"/>
    </row>
    <row r="30" spans="1:9" x14ac:dyDescent="0.3">
      <c r="A30" s="25" t="s">
        <v>181</v>
      </c>
      <c r="B30" s="10" t="s">
        <v>182</v>
      </c>
      <c r="C30" s="11">
        <v>1</v>
      </c>
      <c r="D30" s="11" t="s">
        <v>572</v>
      </c>
      <c r="E30" s="12">
        <v>15000</v>
      </c>
      <c r="F30" s="12">
        <v>15000</v>
      </c>
      <c r="H30" s="1"/>
      <c r="I30" s="1"/>
    </row>
    <row r="31" spans="1:9" x14ac:dyDescent="0.3">
      <c r="A31" s="25"/>
      <c r="B31" s="10" t="s">
        <v>183</v>
      </c>
      <c r="C31" s="11"/>
      <c r="D31" s="11"/>
      <c r="E31" s="12"/>
      <c r="F31" s="11"/>
      <c r="H31" s="1"/>
      <c r="I31" s="1"/>
    </row>
    <row r="32" spans="1:9" x14ac:dyDescent="0.3">
      <c r="A32" s="25"/>
      <c r="B32" s="10"/>
      <c r="C32" s="11"/>
      <c r="D32" s="11"/>
      <c r="E32" s="12"/>
      <c r="F32" s="11"/>
      <c r="H32" s="1"/>
      <c r="I32" s="1"/>
    </row>
    <row r="33" spans="1:9" x14ac:dyDescent="0.3">
      <c r="A33" s="25"/>
      <c r="B33" s="67" t="s">
        <v>122</v>
      </c>
      <c r="C33" s="11"/>
      <c r="D33" s="11"/>
      <c r="E33" s="12"/>
      <c r="F33" s="68">
        <f>F20+F23+F26+F30</f>
        <v>634000</v>
      </c>
      <c r="H33" s="1"/>
      <c r="I33" s="1"/>
    </row>
    <row r="34" spans="1:9" x14ac:dyDescent="0.3">
      <c r="A34" s="25"/>
      <c r="B34" s="10"/>
      <c r="C34" s="11"/>
      <c r="D34" s="11"/>
      <c r="E34" s="12"/>
      <c r="F34" s="11"/>
      <c r="H34" s="1"/>
      <c r="I34" s="1"/>
    </row>
    <row r="35" spans="1:9" x14ac:dyDescent="0.3">
      <c r="A35" s="25"/>
      <c r="B35" s="14" t="s">
        <v>184</v>
      </c>
      <c r="C35" s="11"/>
      <c r="D35" s="11"/>
      <c r="E35" s="12"/>
      <c r="F35" s="11"/>
      <c r="H35" s="1"/>
      <c r="I35" s="1"/>
    </row>
    <row r="36" spans="1:9" x14ac:dyDescent="0.3">
      <c r="A36" s="25"/>
      <c r="B36" s="10"/>
      <c r="C36" s="11"/>
      <c r="D36" s="11"/>
      <c r="E36" s="12"/>
      <c r="F36" s="11"/>
      <c r="H36" s="1"/>
      <c r="I36" s="1"/>
    </row>
    <row r="37" spans="1:9" x14ac:dyDescent="0.3">
      <c r="A37" s="25" t="s">
        <v>185</v>
      </c>
      <c r="B37" s="10" t="s">
        <v>186</v>
      </c>
      <c r="C37" s="11">
        <v>1950</v>
      </c>
      <c r="D37" s="11" t="s">
        <v>120</v>
      </c>
      <c r="E37" s="12">
        <v>93</v>
      </c>
      <c r="F37" s="12">
        <f>C37*E37</f>
        <v>181350</v>
      </c>
      <c r="H37" s="1"/>
      <c r="I37" s="1"/>
    </row>
    <row r="38" spans="1:9" x14ac:dyDescent="0.3">
      <c r="A38" s="25"/>
      <c r="B38" s="10" t="s">
        <v>187</v>
      </c>
      <c r="C38" s="11"/>
      <c r="D38" s="11"/>
      <c r="E38" s="12"/>
      <c r="F38" s="11"/>
      <c r="H38" s="1"/>
      <c r="I38" s="1"/>
    </row>
    <row r="39" spans="1:9" x14ac:dyDescent="0.3">
      <c r="A39" s="25"/>
      <c r="B39" s="10" t="s">
        <v>188</v>
      </c>
      <c r="C39" s="22"/>
      <c r="D39" s="22"/>
      <c r="E39" s="12"/>
      <c r="F39" s="11"/>
      <c r="H39" s="1"/>
      <c r="I39" s="1"/>
    </row>
    <row r="40" spans="1:9" x14ac:dyDescent="0.3">
      <c r="A40" s="69"/>
      <c r="B40" s="21"/>
      <c r="C40" s="22"/>
      <c r="D40" s="22"/>
      <c r="E40" s="23"/>
      <c r="F40" s="11"/>
      <c r="G40" s="17"/>
      <c r="H40" s="1"/>
      <c r="I40" s="1"/>
    </row>
    <row r="41" spans="1:9" x14ac:dyDescent="0.3">
      <c r="A41" s="25" t="s">
        <v>189</v>
      </c>
      <c r="B41" s="10" t="s">
        <v>190</v>
      </c>
      <c r="C41" s="11">
        <v>45</v>
      </c>
      <c r="D41" s="11" t="s">
        <v>120</v>
      </c>
      <c r="E41" s="12">
        <v>53</v>
      </c>
      <c r="F41" s="12">
        <f>C41*E41</f>
        <v>2385</v>
      </c>
      <c r="G41" s="17"/>
      <c r="H41" s="1"/>
      <c r="I41" s="1"/>
    </row>
    <row r="42" spans="1:9" x14ac:dyDescent="0.3">
      <c r="A42" s="69"/>
      <c r="B42" s="21" t="s">
        <v>191</v>
      </c>
      <c r="C42" s="22"/>
      <c r="D42" s="22"/>
      <c r="E42" s="23"/>
      <c r="F42" s="11"/>
      <c r="G42" s="17"/>
      <c r="H42" s="1"/>
      <c r="I42" s="1"/>
    </row>
    <row r="43" spans="1:9" x14ac:dyDescent="0.3">
      <c r="B43" s="10" t="s">
        <v>192</v>
      </c>
      <c r="C43" s="17"/>
      <c r="D43" s="25"/>
      <c r="E43" s="17"/>
      <c r="F43" s="71"/>
      <c r="G43" s="17"/>
      <c r="H43" s="1"/>
      <c r="I43" s="1"/>
    </row>
    <row r="44" spans="1:9" x14ac:dyDescent="0.3">
      <c r="A44" s="69"/>
      <c r="B44" s="10" t="s">
        <v>193</v>
      </c>
      <c r="C44" s="22"/>
      <c r="D44" s="25"/>
      <c r="E44" s="12"/>
      <c r="F44" s="11"/>
      <c r="G44" s="17"/>
      <c r="H44" s="1"/>
      <c r="I44" s="1"/>
    </row>
    <row r="45" spans="1:9" x14ac:dyDescent="0.3">
      <c r="B45" s="10" t="s">
        <v>194</v>
      </c>
      <c r="C45" s="17"/>
      <c r="D45" s="25"/>
      <c r="E45" s="12"/>
      <c r="F45" s="71"/>
      <c r="G45" s="17"/>
      <c r="H45" s="1"/>
      <c r="I45" s="1"/>
    </row>
    <row r="46" spans="1:9" x14ac:dyDescent="0.3">
      <c r="A46" s="69"/>
      <c r="B46" s="21"/>
      <c r="C46" s="22"/>
      <c r="D46" s="25"/>
      <c r="E46" s="12"/>
      <c r="F46" s="11"/>
      <c r="G46" s="17"/>
      <c r="H46" s="1"/>
      <c r="I46" s="1"/>
    </row>
    <row r="47" spans="1:9" x14ac:dyDescent="0.3">
      <c r="A47" s="25" t="s">
        <v>195</v>
      </c>
      <c r="B47" s="10" t="s">
        <v>196</v>
      </c>
      <c r="C47" s="11">
        <v>1950</v>
      </c>
      <c r="D47" s="25" t="s">
        <v>120</v>
      </c>
      <c r="E47" s="12">
        <v>83</v>
      </c>
      <c r="F47" s="12">
        <f>C47*E47</f>
        <v>161850</v>
      </c>
      <c r="G47" s="17"/>
      <c r="H47" s="1"/>
      <c r="I47" s="1"/>
    </row>
    <row r="48" spans="1:9" x14ac:dyDescent="0.3">
      <c r="A48" s="69"/>
      <c r="B48" s="10" t="s">
        <v>197</v>
      </c>
      <c r="C48" s="22"/>
      <c r="D48" s="25"/>
      <c r="E48" s="12"/>
      <c r="F48" s="22"/>
      <c r="G48" s="17"/>
      <c r="H48" s="1"/>
      <c r="I48" s="1"/>
    </row>
    <row r="49" spans="1:9" x14ac:dyDescent="0.3">
      <c r="B49" s="10" t="s">
        <v>198</v>
      </c>
      <c r="C49" s="17"/>
      <c r="D49" s="25"/>
      <c r="E49" s="12"/>
      <c r="F49" s="17"/>
      <c r="G49" s="17"/>
      <c r="H49" s="1"/>
      <c r="I49" s="1"/>
    </row>
    <row r="50" spans="1:9" x14ac:dyDescent="0.3">
      <c r="A50" s="69"/>
      <c r="B50" s="10" t="s">
        <v>199</v>
      </c>
      <c r="C50" s="22"/>
      <c r="D50" s="25"/>
      <c r="E50" s="12"/>
      <c r="F50" s="22"/>
      <c r="G50" s="17"/>
      <c r="H50" s="1"/>
      <c r="I50" s="1"/>
    </row>
    <row r="51" spans="1:9" x14ac:dyDescent="0.3">
      <c r="A51" s="69"/>
      <c r="B51" s="10" t="s">
        <v>200</v>
      </c>
      <c r="C51" s="17"/>
      <c r="D51" s="25"/>
      <c r="E51" s="12"/>
      <c r="F51" s="17"/>
      <c r="G51" s="17"/>
      <c r="H51" s="1"/>
      <c r="I51" s="1"/>
    </row>
    <row r="52" spans="1:9" x14ac:dyDescent="0.3">
      <c r="A52" s="25"/>
      <c r="B52" s="10" t="s">
        <v>201</v>
      </c>
      <c r="C52" s="17"/>
      <c r="D52" s="25"/>
      <c r="E52" s="17"/>
      <c r="F52" s="17"/>
      <c r="G52" s="17"/>
      <c r="H52" s="1"/>
      <c r="I52" s="1"/>
    </row>
    <row r="53" spans="1:9" x14ac:dyDescent="0.3">
      <c r="A53" s="69"/>
      <c r="B53" s="10" t="s">
        <v>202</v>
      </c>
      <c r="C53" s="17"/>
      <c r="D53" s="25"/>
      <c r="E53" s="17"/>
      <c r="F53" s="17"/>
      <c r="G53" s="17"/>
      <c r="H53" s="1"/>
      <c r="I53" s="1"/>
    </row>
    <row r="54" spans="1:9" x14ac:dyDescent="0.3">
      <c r="B54" s="10"/>
      <c r="C54" s="17"/>
      <c r="D54" s="25"/>
      <c r="E54" s="12"/>
      <c r="F54" s="12"/>
      <c r="G54" s="17"/>
      <c r="H54" s="1"/>
      <c r="I54" s="1"/>
    </row>
    <row r="55" spans="1:9" x14ac:dyDescent="0.3">
      <c r="A55" s="69" t="s">
        <v>203</v>
      </c>
      <c r="B55" s="21" t="s">
        <v>204</v>
      </c>
      <c r="C55" s="11">
        <v>100</v>
      </c>
      <c r="D55" s="25" t="s">
        <v>120</v>
      </c>
      <c r="E55" s="12">
        <v>47</v>
      </c>
      <c r="F55" s="12">
        <f>C55*E55</f>
        <v>4700</v>
      </c>
      <c r="G55" s="17"/>
    </row>
    <row r="56" spans="1:9" x14ac:dyDescent="0.3">
      <c r="B56" s="21" t="s">
        <v>205</v>
      </c>
      <c r="C56" s="17"/>
      <c r="D56" s="25"/>
      <c r="E56" s="12"/>
      <c r="F56" s="12"/>
      <c r="G56" s="17"/>
    </row>
    <row r="57" spans="1:9" x14ac:dyDescent="0.3">
      <c r="A57" s="69"/>
      <c r="B57" s="17"/>
      <c r="C57" s="17"/>
      <c r="D57" s="25"/>
      <c r="E57" s="12"/>
      <c r="F57" s="12"/>
      <c r="G57" s="17"/>
    </row>
    <row r="58" spans="1:9" x14ac:dyDescent="0.3">
      <c r="A58" s="25" t="s">
        <v>206</v>
      </c>
      <c r="B58" s="21" t="s">
        <v>204</v>
      </c>
      <c r="C58" s="11">
        <v>45</v>
      </c>
      <c r="D58" s="25" t="s">
        <v>120</v>
      </c>
      <c r="E58" s="12">
        <v>47</v>
      </c>
      <c r="F58" s="12">
        <f>C58*E58</f>
        <v>2115</v>
      </c>
      <c r="G58" s="17"/>
    </row>
    <row r="59" spans="1:9" x14ac:dyDescent="0.3">
      <c r="A59" s="69"/>
      <c r="B59" s="21" t="s">
        <v>207</v>
      </c>
      <c r="C59" s="17"/>
      <c r="D59" s="25"/>
      <c r="E59" s="12"/>
      <c r="F59" s="17"/>
      <c r="G59" s="17"/>
    </row>
    <row r="60" spans="1:9" x14ac:dyDescent="0.3">
      <c r="B60" s="21" t="s">
        <v>208</v>
      </c>
      <c r="C60" s="17"/>
      <c r="D60" s="25"/>
      <c r="E60" s="12"/>
      <c r="F60" s="17"/>
      <c r="G60" s="17"/>
    </row>
    <row r="61" spans="1:9" x14ac:dyDescent="0.3">
      <c r="A61" s="69"/>
      <c r="B61" s="21"/>
      <c r="C61" s="17"/>
      <c r="D61" s="25"/>
      <c r="E61" s="12"/>
      <c r="F61" s="17"/>
      <c r="G61" s="17"/>
    </row>
    <row r="62" spans="1:9" x14ac:dyDescent="0.3">
      <c r="A62" s="25" t="s">
        <v>209</v>
      </c>
      <c r="B62" s="21" t="s">
        <v>210</v>
      </c>
      <c r="C62" s="11">
        <v>86</v>
      </c>
      <c r="D62" s="25" t="s">
        <v>120</v>
      </c>
      <c r="E62" s="12">
        <v>55</v>
      </c>
      <c r="F62" s="12">
        <f>C62*E62</f>
        <v>4730</v>
      </c>
      <c r="G62" s="17"/>
    </row>
    <row r="63" spans="1:9" x14ac:dyDescent="0.3">
      <c r="A63" s="69"/>
      <c r="B63" s="17"/>
      <c r="C63" s="17"/>
      <c r="D63" s="25"/>
      <c r="E63" s="12"/>
      <c r="F63" s="17"/>
      <c r="G63" s="17"/>
    </row>
    <row r="64" spans="1:9" x14ac:dyDescent="0.3">
      <c r="A64" s="25" t="s">
        <v>211</v>
      </c>
      <c r="B64" s="21" t="s">
        <v>212</v>
      </c>
      <c r="C64" s="11">
        <v>86</v>
      </c>
      <c r="D64" s="25" t="s">
        <v>120</v>
      </c>
      <c r="E64" s="12">
        <v>94</v>
      </c>
      <c r="F64" s="12">
        <f>C64*E64</f>
        <v>8084</v>
      </c>
      <c r="G64" s="17"/>
    </row>
    <row r="65" spans="1:7" x14ac:dyDescent="0.3">
      <c r="A65" s="25"/>
      <c r="B65" s="21" t="s">
        <v>213</v>
      </c>
      <c r="C65" s="17"/>
      <c r="D65" s="25"/>
      <c r="E65" s="12"/>
      <c r="F65" s="17"/>
      <c r="G65" s="17"/>
    </row>
    <row r="66" spans="1:7" x14ac:dyDescent="0.3">
      <c r="A66" s="25"/>
      <c r="B66" s="21"/>
      <c r="C66" s="17"/>
      <c r="D66" s="25"/>
      <c r="E66" s="12"/>
      <c r="F66" s="17"/>
      <c r="G66" s="17"/>
    </row>
    <row r="67" spans="1:7" x14ac:dyDescent="0.3">
      <c r="A67" s="25" t="s">
        <v>214</v>
      </c>
      <c r="B67" s="21" t="s">
        <v>215</v>
      </c>
      <c r="C67" s="11">
        <v>86</v>
      </c>
      <c r="D67" s="25" t="s">
        <v>120</v>
      </c>
      <c r="E67" s="12">
        <v>83</v>
      </c>
      <c r="F67" s="12">
        <f>C67*E67</f>
        <v>7138</v>
      </c>
      <c r="G67" s="17"/>
    </row>
    <row r="68" spans="1:7" x14ac:dyDescent="0.3">
      <c r="A68" s="25"/>
      <c r="B68" s="21" t="s">
        <v>168</v>
      </c>
      <c r="C68" s="17"/>
      <c r="D68" s="25"/>
      <c r="E68" s="12"/>
      <c r="F68" s="12"/>
    </row>
    <row r="69" spans="1:7" x14ac:dyDescent="0.3">
      <c r="A69" s="25"/>
      <c r="B69" s="21"/>
      <c r="C69" s="17"/>
      <c r="D69" s="25"/>
      <c r="E69" s="12"/>
      <c r="F69" s="12"/>
    </row>
    <row r="70" spans="1:7" x14ac:dyDescent="0.3">
      <c r="A70" s="25" t="s">
        <v>216</v>
      </c>
      <c r="B70" s="21" t="s">
        <v>217</v>
      </c>
      <c r="C70" s="11">
        <v>5</v>
      </c>
      <c r="D70" s="25" t="s">
        <v>159</v>
      </c>
      <c r="E70" s="12" t="s">
        <v>577</v>
      </c>
      <c r="F70" s="12" cm="1">
        <f t="array" ref="F70">SUM(F37:F67*0.05)</f>
        <v>18617.600000000002</v>
      </c>
    </row>
    <row r="71" spans="1:7" x14ac:dyDescent="0.3">
      <c r="A71" s="25"/>
      <c r="B71" s="21"/>
      <c r="C71" s="11"/>
      <c r="D71" s="69"/>
      <c r="E71" s="12"/>
      <c r="F71" s="17"/>
    </row>
    <row r="72" spans="1:7" x14ac:dyDescent="0.3">
      <c r="A72" s="25"/>
      <c r="B72" s="67" t="s">
        <v>122</v>
      </c>
      <c r="C72" s="11"/>
      <c r="D72" s="11"/>
      <c r="E72" s="12"/>
      <c r="F72" s="68">
        <f>F37+F41+F47+F55+F58+F62+F64+F67+F70</f>
        <v>390969.59999999998</v>
      </c>
    </row>
    <row r="73" spans="1:7" x14ac:dyDescent="0.3">
      <c r="A73" s="25"/>
      <c r="B73" s="25"/>
      <c r="C73" s="11"/>
      <c r="D73" s="25"/>
      <c r="E73" s="12"/>
      <c r="F73" s="25"/>
    </row>
    <row r="74" spans="1:7" x14ac:dyDescent="0.3">
      <c r="A74" s="25"/>
      <c r="B74" s="14" t="s">
        <v>218</v>
      </c>
      <c r="C74" s="11"/>
      <c r="D74" s="25"/>
      <c r="E74" s="12"/>
      <c r="F74" s="25"/>
    </row>
    <row r="75" spans="1:7" x14ac:dyDescent="0.3">
      <c r="A75" s="25"/>
      <c r="B75" s="38"/>
      <c r="C75" s="11"/>
      <c r="D75" s="25"/>
      <c r="E75" s="12"/>
      <c r="F75" s="25"/>
    </row>
    <row r="76" spans="1:7" x14ac:dyDescent="0.3">
      <c r="A76" s="25" t="s">
        <v>219</v>
      </c>
      <c r="B76" s="38" t="s">
        <v>220</v>
      </c>
      <c r="C76" s="11">
        <v>6</v>
      </c>
      <c r="D76" s="25" t="s">
        <v>135</v>
      </c>
      <c r="E76" s="12">
        <v>5700</v>
      </c>
      <c r="F76" s="115">
        <f>C76*E76</f>
        <v>34200</v>
      </c>
    </row>
    <row r="77" spans="1:7" x14ac:dyDescent="0.3">
      <c r="A77" s="25"/>
      <c r="B77" s="38" t="s">
        <v>221</v>
      </c>
      <c r="C77" s="11"/>
      <c r="D77" s="25"/>
      <c r="E77" s="12"/>
      <c r="F77" s="25"/>
    </row>
    <row r="78" spans="1:7" x14ac:dyDescent="0.3">
      <c r="A78" s="25"/>
      <c r="B78" s="38" t="s">
        <v>222</v>
      </c>
      <c r="C78" s="11"/>
      <c r="D78" s="25"/>
      <c r="E78" s="12"/>
      <c r="F78" s="25"/>
    </row>
    <row r="79" spans="1:7" x14ac:dyDescent="0.3">
      <c r="A79" s="25"/>
      <c r="B79" s="38"/>
      <c r="C79" s="11"/>
      <c r="D79" s="25"/>
      <c r="E79" s="12"/>
      <c r="F79" s="25"/>
    </row>
    <row r="80" spans="1:7" x14ac:dyDescent="0.3">
      <c r="A80" s="25" t="s">
        <v>223</v>
      </c>
      <c r="B80" s="38" t="s">
        <v>224</v>
      </c>
      <c r="C80" s="11">
        <f>SUM(1.8*6)</f>
        <v>10.8</v>
      </c>
      <c r="D80" s="25" t="s">
        <v>147</v>
      </c>
      <c r="E80" s="12">
        <v>105</v>
      </c>
      <c r="F80" s="115">
        <f>C80*E80</f>
        <v>1134</v>
      </c>
    </row>
    <row r="81" spans="1:6" x14ac:dyDescent="0.3">
      <c r="A81" s="25"/>
      <c r="B81" s="38" t="s">
        <v>225</v>
      </c>
      <c r="C81" s="25"/>
      <c r="D81" s="25"/>
      <c r="E81" s="12"/>
      <c r="F81" s="25"/>
    </row>
    <row r="82" spans="1:6" x14ac:dyDescent="0.3">
      <c r="A82" s="25"/>
      <c r="B82" s="38"/>
      <c r="C82" s="25"/>
      <c r="D82" s="25"/>
      <c r="E82" s="12"/>
      <c r="F82" s="25"/>
    </row>
    <row r="83" spans="1:6" x14ac:dyDescent="0.3">
      <c r="A83" s="25" t="s">
        <v>226</v>
      </c>
      <c r="B83" s="38" t="s">
        <v>227</v>
      </c>
      <c r="C83" s="25">
        <f>SUM(1.8*6)</f>
        <v>10.8</v>
      </c>
      <c r="D83" s="25" t="s">
        <v>147</v>
      </c>
      <c r="E83" s="12">
        <v>190</v>
      </c>
      <c r="F83" s="115">
        <f>C83*E83</f>
        <v>2052</v>
      </c>
    </row>
    <row r="84" spans="1:6" x14ac:dyDescent="0.3">
      <c r="A84" s="25"/>
      <c r="B84" s="38" t="s">
        <v>228</v>
      </c>
      <c r="C84" s="25"/>
      <c r="D84" s="25"/>
      <c r="E84" s="12"/>
      <c r="F84" s="25"/>
    </row>
    <row r="85" spans="1:6" x14ac:dyDescent="0.3">
      <c r="A85" s="25"/>
      <c r="B85" s="38"/>
      <c r="C85" s="25"/>
      <c r="D85" s="25"/>
      <c r="E85" s="12"/>
      <c r="F85" s="25"/>
    </row>
    <row r="86" spans="1:6" x14ac:dyDescent="0.3">
      <c r="A86" s="25" t="s">
        <v>229</v>
      </c>
      <c r="B86" s="38" t="s">
        <v>230</v>
      </c>
      <c r="C86" s="25">
        <v>1</v>
      </c>
      <c r="D86" s="25" t="s">
        <v>135</v>
      </c>
      <c r="E86" s="12">
        <v>900</v>
      </c>
      <c r="F86" s="115">
        <f>C86*E86</f>
        <v>900</v>
      </c>
    </row>
    <row r="87" spans="1:6" x14ac:dyDescent="0.3">
      <c r="A87" s="25"/>
      <c r="B87" s="38" t="s">
        <v>231</v>
      </c>
      <c r="C87" s="25"/>
      <c r="D87" s="25"/>
      <c r="E87" s="12"/>
      <c r="F87" s="25"/>
    </row>
    <row r="88" spans="1:6" x14ac:dyDescent="0.3">
      <c r="A88" s="25"/>
      <c r="B88" s="38"/>
      <c r="C88" s="25"/>
      <c r="D88" s="25"/>
      <c r="E88" s="12"/>
      <c r="F88" s="25"/>
    </row>
    <row r="89" spans="1:6" x14ac:dyDescent="0.3">
      <c r="A89" s="25"/>
      <c r="B89" s="67" t="s">
        <v>122</v>
      </c>
      <c r="C89" s="11"/>
      <c r="D89" s="11"/>
      <c r="E89" s="12"/>
      <c r="F89" s="68">
        <f>SUM(F76+F80+F83+F86)</f>
        <v>38286</v>
      </c>
    </row>
    <row r="90" spans="1:6" x14ac:dyDescent="0.3">
      <c r="A90" s="25"/>
      <c r="B90" s="38"/>
      <c r="C90" s="25"/>
      <c r="D90" s="25"/>
      <c r="E90" s="12"/>
      <c r="F90" s="25"/>
    </row>
    <row r="91" spans="1:6" x14ac:dyDescent="0.3">
      <c r="A91" s="25"/>
      <c r="B91" s="14" t="s">
        <v>232</v>
      </c>
      <c r="C91" s="25"/>
      <c r="D91" s="25"/>
      <c r="E91" s="12"/>
      <c r="F91" s="25"/>
    </row>
    <row r="92" spans="1:6" x14ac:dyDescent="0.3">
      <c r="A92" s="25"/>
      <c r="B92" s="38"/>
      <c r="C92" s="25"/>
      <c r="D92" s="25"/>
      <c r="E92" s="12"/>
      <c r="F92" s="25"/>
    </row>
    <row r="93" spans="1:6" x14ac:dyDescent="0.3">
      <c r="A93" s="25" t="s">
        <v>233</v>
      </c>
      <c r="B93" s="38" t="s">
        <v>234</v>
      </c>
      <c r="C93" s="25">
        <v>1950</v>
      </c>
      <c r="D93" s="25" t="s">
        <v>120</v>
      </c>
      <c r="E93" s="12">
        <v>130</v>
      </c>
      <c r="F93" s="115">
        <f>C93*E93</f>
        <v>253500</v>
      </c>
    </row>
    <row r="94" spans="1:6" x14ac:dyDescent="0.3">
      <c r="A94" s="25"/>
      <c r="B94" s="38"/>
      <c r="C94" s="25"/>
      <c r="D94" s="25"/>
      <c r="E94" s="12"/>
      <c r="F94" s="25"/>
    </row>
    <row r="95" spans="1:6" x14ac:dyDescent="0.3">
      <c r="A95" s="25" t="s">
        <v>235</v>
      </c>
      <c r="B95" s="38" t="s">
        <v>236</v>
      </c>
      <c r="C95" s="25">
        <v>72</v>
      </c>
      <c r="D95" s="25" t="s">
        <v>135</v>
      </c>
      <c r="E95" s="12">
        <v>28.6</v>
      </c>
      <c r="F95" s="115">
        <f>C95*E95</f>
        <v>2059.2000000000003</v>
      </c>
    </row>
    <row r="96" spans="1:6" x14ac:dyDescent="0.3">
      <c r="A96" s="25"/>
      <c r="B96" s="38" t="s">
        <v>237</v>
      </c>
      <c r="C96" s="25"/>
      <c r="D96" s="25"/>
      <c r="E96" s="12"/>
      <c r="F96" s="25"/>
    </row>
    <row r="97" spans="1:6" x14ac:dyDescent="0.3">
      <c r="A97" s="25"/>
      <c r="B97" s="38"/>
      <c r="C97" s="25"/>
      <c r="D97" s="25"/>
      <c r="E97" s="12"/>
      <c r="F97" s="25"/>
    </row>
    <row r="98" spans="1:6" x14ac:dyDescent="0.3">
      <c r="A98" s="25" t="s">
        <v>238</v>
      </c>
      <c r="B98" s="38" t="s">
        <v>236</v>
      </c>
      <c r="C98" s="25">
        <v>8</v>
      </c>
      <c r="D98" s="25" t="s">
        <v>135</v>
      </c>
      <c r="E98" s="12">
        <v>28.6</v>
      </c>
      <c r="F98" s="115">
        <f>C98*E98</f>
        <v>228.8</v>
      </c>
    </row>
    <row r="99" spans="1:6" x14ac:dyDescent="0.3">
      <c r="A99" s="25"/>
      <c r="B99" s="38" t="s">
        <v>239</v>
      </c>
      <c r="C99" s="25"/>
      <c r="D99" s="25"/>
      <c r="E99" s="12"/>
      <c r="F99" s="25"/>
    </row>
    <row r="100" spans="1:6" x14ac:dyDescent="0.3">
      <c r="A100" s="25"/>
      <c r="B100" s="38"/>
      <c r="C100" s="25"/>
      <c r="D100" s="25"/>
      <c r="E100" s="12"/>
      <c r="F100" s="25"/>
    </row>
    <row r="101" spans="1:6" x14ac:dyDescent="0.3">
      <c r="A101" s="25" t="s">
        <v>240</v>
      </c>
      <c r="B101" s="38" t="s">
        <v>241</v>
      </c>
      <c r="C101" s="25"/>
      <c r="D101" s="25"/>
      <c r="E101" s="12"/>
      <c r="F101" s="25"/>
    </row>
    <row r="102" spans="1:6" x14ac:dyDescent="0.3">
      <c r="A102" s="25"/>
      <c r="B102" s="38" t="s">
        <v>242</v>
      </c>
      <c r="C102" s="25">
        <v>1</v>
      </c>
      <c r="D102" s="25" t="s">
        <v>2</v>
      </c>
      <c r="E102" s="12">
        <v>10000</v>
      </c>
      <c r="F102" s="115">
        <f>C102*E102</f>
        <v>10000</v>
      </c>
    </row>
    <row r="103" spans="1:6" x14ac:dyDescent="0.3">
      <c r="A103" s="25"/>
      <c r="B103" s="38"/>
      <c r="C103" s="25"/>
      <c r="D103" s="25"/>
      <c r="E103" s="12"/>
      <c r="F103" s="115"/>
    </row>
    <row r="104" spans="1:6" x14ac:dyDescent="0.3">
      <c r="A104" s="25" t="s">
        <v>243</v>
      </c>
      <c r="B104" s="38" t="s">
        <v>244</v>
      </c>
      <c r="C104" s="25">
        <v>1</v>
      </c>
      <c r="D104" s="25" t="s">
        <v>2</v>
      </c>
      <c r="E104" s="12">
        <v>5000</v>
      </c>
      <c r="F104" s="115">
        <f t="shared" ref="F104:F109" si="0">C104*E104</f>
        <v>5000</v>
      </c>
    </row>
    <row r="105" spans="1:6" x14ac:dyDescent="0.3">
      <c r="A105" s="25"/>
      <c r="B105" s="73" t="s">
        <v>245</v>
      </c>
      <c r="C105" s="69"/>
      <c r="D105" s="25"/>
      <c r="E105" s="12"/>
      <c r="F105" s="115"/>
    </row>
    <row r="106" spans="1:6" x14ac:dyDescent="0.3">
      <c r="A106" s="25"/>
      <c r="B106" s="73"/>
      <c r="C106" s="69"/>
      <c r="D106" s="69"/>
      <c r="E106" s="12"/>
      <c r="F106" s="115"/>
    </row>
    <row r="107" spans="1:6" x14ac:dyDescent="0.3">
      <c r="A107" s="69" t="s">
        <v>246</v>
      </c>
      <c r="B107" s="73" t="s">
        <v>247</v>
      </c>
      <c r="C107" s="69">
        <v>1</v>
      </c>
      <c r="D107" s="69" t="s">
        <v>2</v>
      </c>
      <c r="E107" s="12">
        <v>15000</v>
      </c>
      <c r="F107" s="115">
        <f t="shared" si="0"/>
        <v>15000</v>
      </c>
    </row>
    <row r="108" spans="1:6" x14ac:dyDescent="0.3">
      <c r="B108" s="17"/>
      <c r="C108" s="17"/>
      <c r="D108" s="69"/>
      <c r="E108" s="12"/>
      <c r="F108" s="115"/>
    </row>
    <row r="109" spans="1:6" x14ac:dyDescent="0.3">
      <c r="A109" s="69" t="s">
        <v>248</v>
      </c>
      <c r="B109" s="73" t="s">
        <v>249</v>
      </c>
      <c r="C109" s="25">
        <v>1</v>
      </c>
      <c r="D109" s="69" t="s">
        <v>2</v>
      </c>
      <c r="E109" s="12">
        <v>5000</v>
      </c>
      <c r="F109" s="115">
        <f t="shared" si="0"/>
        <v>5000</v>
      </c>
    </row>
    <row r="110" spans="1:6" x14ac:dyDescent="0.3">
      <c r="A110" s="69"/>
      <c r="B110" s="73" t="s">
        <v>250</v>
      </c>
      <c r="C110" s="69"/>
      <c r="D110" s="69"/>
      <c r="E110" s="12"/>
      <c r="F110" s="25"/>
    </row>
    <row r="111" spans="1:6" x14ac:dyDescent="0.3">
      <c r="A111" s="69"/>
      <c r="B111" s="17"/>
      <c r="C111" s="69"/>
      <c r="D111" s="69"/>
      <c r="E111" s="12"/>
      <c r="F111" s="25"/>
    </row>
    <row r="112" spans="1:6" x14ac:dyDescent="0.3">
      <c r="A112" s="69"/>
      <c r="B112" s="74" t="s">
        <v>122</v>
      </c>
      <c r="C112" s="22"/>
      <c r="D112" s="69"/>
      <c r="E112" s="12"/>
      <c r="F112" s="68">
        <f>SUM(F93+F95+F98+F102+F104+F107+F109)</f>
        <v>290788</v>
      </c>
    </row>
    <row r="113" spans="1:6" x14ac:dyDescent="0.3">
      <c r="A113" s="69"/>
      <c r="B113" s="17"/>
      <c r="C113" s="17"/>
      <c r="D113" s="69"/>
      <c r="E113" s="12"/>
      <c r="F113" s="17"/>
    </row>
    <row r="114" spans="1:6" x14ac:dyDescent="0.3">
      <c r="A114" s="69"/>
      <c r="B114" s="75" t="s">
        <v>251</v>
      </c>
      <c r="C114" s="17"/>
      <c r="D114" s="69"/>
      <c r="E114" s="12"/>
      <c r="F114" s="17"/>
    </row>
    <row r="115" spans="1:6" ht="14.4" customHeight="1" x14ac:dyDescent="0.3">
      <c r="A115" s="69"/>
      <c r="B115" s="75" t="s">
        <v>252</v>
      </c>
      <c r="C115" s="17"/>
      <c r="D115" s="69"/>
      <c r="E115" s="12"/>
      <c r="F115" s="17"/>
    </row>
    <row r="116" spans="1:6" ht="14.4" customHeight="1" x14ac:dyDescent="0.3">
      <c r="A116" s="69"/>
      <c r="B116" s="71"/>
      <c r="C116" s="17"/>
      <c r="D116" s="69"/>
      <c r="E116" s="12"/>
      <c r="F116" s="17"/>
    </row>
    <row r="117" spans="1:6" ht="14.4" customHeight="1" x14ac:dyDescent="0.3">
      <c r="A117" s="69" t="s">
        <v>365</v>
      </c>
      <c r="B117" s="83" t="s">
        <v>370</v>
      </c>
      <c r="C117" s="17"/>
      <c r="D117" s="69"/>
      <c r="E117" s="12"/>
      <c r="F117" s="17"/>
    </row>
    <row r="118" spans="1:6" ht="14.4" customHeight="1" x14ac:dyDescent="0.3">
      <c r="A118" s="69"/>
      <c r="B118" s="73"/>
      <c r="C118" s="17"/>
      <c r="D118" s="69"/>
      <c r="E118" s="12"/>
      <c r="F118" s="115"/>
    </row>
    <row r="119" spans="1:6" ht="14.4" customHeight="1" x14ac:dyDescent="0.3">
      <c r="A119" s="69"/>
      <c r="B119" s="73" t="s">
        <v>366</v>
      </c>
      <c r="C119" s="25">
        <v>18</v>
      </c>
      <c r="D119" s="69" t="s">
        <v>135</v>
      </c>
      <c r="E119" s="12">
        <v>245</v>
      </c>
      <c r="F119" s="115">
        <f>C119*E119</f>
        <v>4410</v>
      </c>
    </row>
    <row r="120" spans="1:6" ht="14.4" customHeight="1" x14ac:dyDescent="0.3">
      <c r="A120" s="69"/>
      <c r="B120" s="73"/>
      <c r="C120" s="25"/>
      <c r="D120" s="69"/>
      <c r="E120" s="12"/>
      <c r="F120" s="115"/>
    </row>
    <row r="121" spans="1:6" ht="14.4" customHeight="1" x14ac:dyDescent="0.3">
      <c r="A121" s="69"/>
      <c r="B121" s="73" t="s">
        <v>367</v>
      </c>
      <c r="C121" s="25">
        <v>18</v>
      </c>
      <c r="D121" s="69" t="s">
        <v>135</v>
      </c>
      <c r="E121" s="12">
        <v>265</v>
      </c>
      <c r="F121" s="115">
        <f>C121*E121</f>
        <v>4770</v>
      </c>
    </row>
    <row r="122" spans="1:6" ht="14.4" customHeight="1" x14ac:dyDescent="0.3">
      <c r="A122" s="69"/>
      <c r="B122" s="73"/>
      <c r="C122" s="25"/>
      <c r="D122" s="69"/>
      <c r="E122" s="12"/>
      <c r="F122" s="115"/>
    </row>
    <row r="123" spans="1:6" ht="14.4" customHeight="1" x14ac:dyDescent="0.3">
      <c r="A123" s="69"/>
      <c r="B123" s="73" t="s">
        <v>368</v>
      </c>
      <c r="C123" s="25">
        <v>18</v>
      </c>
      <c r="D123" s="69" t="s">
        <v>135</v>
      </c>
      <c r="E123" s="12">
        <v>220</v>
      </c>
      <c r="F123" s="115">
        <f>C123*E123</f>
        <v>3960</v>
      </c>
    </row>
    <row r="124" spans="1:6" ht="14.4" customHeight="1" x14ac:dyDescent="0.3">
      <c r="A124" s="69"/>
      <c r="B124" s="73"/>
      <c r="C124" s="25"/>
      <c r="D124" s="69"/>
      <c r="E124" s="12"/>
      <c r="F124" s="115"/>
    </row>
    <row r="125" spans="1:6" ht="14.4" customHeight="1" x14ac:dyDescent="0.3">
      <c r="A125" s="69"/>
      <c r="B125" s="73" t="s">
        <v>369</v>
      </c>
      <c r="C125" s="25">
        <v>18</v>
      </c>
      <c r="D125" s="69" t="s">
        <v>135</v>
      </c>
      <c r="E125" s="12">
        <v>220</v>
      </c>
      <c r="F125" s="115">
        <f>C125*E125</f>
        <v>3960</v>
      </c>
    </row>
    <row r="126" spans="1:6" ht="14.4" customHeight="1" x14ac:dyDescent="0.3">
      <c r="A126" s="69"/>
      <c r="B126" s="73"/>
      <c r="C126" s="17"/>
      <c r="D126" s="69"/>
      <c r="E126" s="12"/>
      <c r="F126" s="115"/>
    </row>
    <row r="127" spans="1:6" ht="14.4" customHeight="1" x14ac:dyDescent="0.3">
      <c r="A127" s="69" t="s">
        <v>371</v>
      </c>
      <c r="B127" s="73" t="s">
        <v>372</v>
      </c>
      <c r="C127" s="25">
        <v>3</v>
      </c>
      <c r="D127" s="69" t="s">
        <v>135</v>
      </c>
      <c r="E127" s="12">
        <v>950</v>
      </c>
      <c r="F127" s="115">
        <f>C127*E127</f>
        <v>2850</v>
      </c>
    </row>
    <row r="128" spans="1:6" ht="14.4" customHeight="1" x14ac:dyDescent="0.3">
      <c r="A128" s="69"/>
      <c r="B128" s="73" t="s">
        <v>606</v>
      </c>
      <c r="C128" s="17"/>
      <c r="D128" s="69"/>
      <c r="E128" s="12"/>
      <c r="F128" s="17"/>
    </row>
    <row r="129" spans="1:6" ht="14.4" customHeight="1" x14ac:dyDescent="0.3">
      <c r="A129" s="69" t="s">
        <v>374</v>
      </c>
      <c r="B129" s="83" t="s">
        <v>373</v>
      </c>
      <c r="C129" s="17"/>
      <c r="D129" s="69"/>
      <c r="E129" s="12"/>
      <c r="F129" s="17"/>
    </row>
    <row r="130" spans="1:6" ht="14.4" customHeight="1" x14ac:dyDescent="0.3">
      <c r="A130" s="69"/>
      <c r="B130" s="73"/>
      <c r="C130" s="17"/>
      <c r="D130" s="69"/>
      <c r="E130" s="12"/>
      <c r="F130" s="17"/>
    </row>
    <row r="131" spans="1:6" ht="14.4" customHeight="1" x14ac:dyDescent="0.3">
      <c r="A131" s="69" t="s">
        <v>382</v>
      </c>
      <c r="B131" s="73" t="s">
        <v>375</v>
      </c>
      <c r="C131" s="25">
        <v>2</v>
      </c>
      <c r="D131" s="69" t="s">
        <v>135</v>
      </c>
      <c r="E131" s="12">
        <v>11500</v>
      </c>
      <c r="F131" s="12">
        <f>C131*E131</f>
        <v>23000</v>
      </c>
    </row>
    <row r="132" spans="1:6" ht="14.4" customHeight="1" x14ac:dyDescent="0.3">
      <c r="A132" s="69"/>
      <c r="B132" s="73" t="s">
        <v>376</v>
      </c>
      <c r="C132" s="17"/>
      <c r="D132" s="69"/>
      <c r="E132" s="12"/>
      <c r="F132" s="17"/>
    </row>
    <row r="133" spans="1:6" ht="14.4" customHeight="1" x14ac:dyDescent="0.3">
      <c r="A133" s="69"/>
      <c r="B133" s="73"/>
      <c r="C133" s="17"/>
      <c r="D133" s="69"/>
      <c r="E133" s="12"/>
      <c r="F133" s="17"/>
    </row>
    <row r="134" spans="1:6" ht="14.4" customHeight="1" x14ac:dyDescent="0.3">
      <c r="A134" s="69" t="s">
        <v>383</v>
      </c>
      <c r="B134" s="73" t="s">
        <v>377</v>
      </c>
      <c r="C134" s="25">
        <v>1</v>
      </c>
      <c r="D134" s="69" t="s">
        <v>135</v>
      </c>
      <c r="E134" s="12">
        <v>2125</v>
      </c>
      <c r="F134" s="12">
        <f>C134*E134</f>
        <v>2125</v>
      </c>
    </row>
    <row r="135" spans="1:6" ht="14.4" customHeight="1" x14ac:dyDescent="0.3">
      <c r="B135" s="73"/>
      <c r="C135" s="17"/>
      <c r="D135" s="69"/>
      <c r="E135" s="12"/>
      <c r="F135" s="17"/>
    </row>
    <row r="136" spans="1:6" ht="14.4" customHeight="1" x14ac:dyDescent="0.3">
      <c r="A136" s="69" t="s">
        <v>384</v>
      </c>
      <c r="B136" s="73" t="s">
        <v>378</v>
      </c>
      <c r="C136" s="25">
        <v>1</v>
      </c>
      <c r="D136" s="69" t="s">
        <v>135</v>
      </c>
      <c r="E136" s="12">
        <v>260</v>
      </c>
      <c r="F136" s="12">
        <f>C136*E136</f>
        <v>260</v>
      </c>
    </row>
    <row r="137" spans="1:6" ht="14.4" customHeight="1" x14ac:dyDescent="0.3">
      <c r="B137" s="73" t="s">
        <v>379</v>
      </c>
      <c r="C137" s="17"/>
      <c r="D137" s="69"/>
      <c r="E137" s="12"/>
      <c r="F137" s="17"/>
    </row>
    <row r="138" spans="1:6" ht="14.4" customHeight="1" x14ac:dyDescent="0.3">
      <c r="B138" s="73"/>
      <c r="C138" s="17"/>
      <c r="D138" s="69"/>
      <c r="E138" s="12"/>
      <c r="F138" s="17"/>
    </row>
    <row r="139" spans="1:6" ht="14.4" customHeight="1" x14ac:dyDescent="0.3">
      <c r="A139" s="69" t="s">
        <v>385</v>
      </c>
      <c r="B139" s="73" t="s">
        <v>380</v>
      </c>
      <c r="C139" s="25">
        <v>2</v>
      </c>
      <c r="D139" s="69" t="s">
        <v>135</v>
      </c>
      <c r="E139" s="12">
        <v>2700</v>
      </c>
      <c r="F139" s="12">
        <f>C139*E139</f>
        <v>5400</v>
      </c>
    </row>
    <row r="140" spans="1:6" ht="14.4" customHeight="1" x14ac:dyDescent="0.3">
      <c r="A140" s="69"/>
      <c r="B140" s="73" t="s">
        <v>381</v>
      </c>
      <c r="C140" s="17"/>
      <c r="D140" s="69"/>
      <c r="E140" s="12"/>
      <c r="F140" s="17"/>
    </row>
    <row r="141" spans="1:6" ht="14.4" customHeight="1" x14ac:dyDescent="0.3">
      <c r="A141" s="69"/>
      <c r="B141" s="73"/>
      <c r="C141" s="17"/>
      <c r="D141" s="69"/>
      <c r="E141" s="12"/>
      <c r="F141" s="17"/>
    </row>
    <row r="142" spans="1:6" ht="14.4" customHeight="1" x14ac:dyDescent="0.3">
      <c r="A142" s="69"/>
      <c r="B142" s="74" t="s">
        <v>122</v>
      </c>
      <c r="C142" s="22"/>
      <c r="D142" s="69"/>
      <c r="E142" s="12"/>
      <c r="F142" s="68">
        <f>F119+F121+F123+F125+F127+F131+F134+F136+F139</f>
        <v>50735</v>
      </c>
    </row>
    <row r="143" spans="1:6" ht="14.4" customHeight="1" x14ac:dyDescent="0.3">
      <c r="A143" s="69"/>
      <c r="B143" s="73"/>
      <c r="C143" s="17"/>
      <c r="D143" s="69"/>
      <c r="E143" s="12"/>
      <c r="F143" s="17"/>
    </row>
    <row r="144" spans="1:6" ht="14.4" customHeight="1" x14ac:dyDescent="0.3">
      <c r="A144" s="69"/>
      <c r="B144" s="75" t="s">
        <v>386</v>
      </c>
      <c r="C144" s="17"/>
      <c r="D144" s="69"/>
      <c r="E144" s="12"/>
      <c r="F144" s="17"/>
    </row>
    <row r="145" spans="1:6" ht="14.4" customHeight="1" x14ac:dyDescent="0.3">
      <c r="A145" s="69"/>
      <c r="B145" s="75" t="s">
        <v>387</v>
      </c>
      <c r="C145" s="17"/>
      <c r="D145" s="69"/>
      <c r="E145" s="12"/>
      <c r="F145" s="17"/>
    </row>
    <row r="146" spans="1:6" ht="14.4" customHeight="1" x14ac:dyDescent="0.3">
      <c r="A146" s="69"/>
      <c r="B146" s="73"/>
      <c r="C146" s="17"/>
      <c r="D146" s="69"/>
      <c r="E146" s="12"/>
      <c r="F146" s="17"/>
    </row>
    <row r="147" spans="1:6" ht="14.4" customHeight="1" x14ac:dyDescent="0.3">
      <c r="A147" s="69" t="s">
        <v>388</v>
      </c>
      <c r="B147" s="73" t="s">
        <v>397</v>
      </c>
      <c r="C147" s="25">
        <v>86</v>
      </c>
      <c r="D147" s="69" t="s">
        <v>120</v>
      </c>
      <c r="E147" s="12">
        <v>54</v>
      </c>
      <c r="F147" s="12">
        <f>C147*E147</f>
        <v>4644</v>
      </c>
    </row>
    <row r="148" spans="1:6" ht="14.4" customHeight="1" x14ac:dyDescent="0.3">
      <c r="A148" s="69"/>
      <c r="B148" s="73"/>
      <c r="C148" s="17"/>
      <c r="D148" s="69"/>
      <c r="E148" s="12"/>
      <c r="F148" s="17"/>
    </row>
    <row r="149" spans="1:6" ht="14.4" customHeight="1" x14ac:dyDescent="0.3">
      <c r="A149" s="69" t="s">
        <v>389</v>
      </c>
      <c r="B149" s="73" t="s">
        <v>398</v>
      </c>
      <c r="C149" s="25">
        <v>1</v>
      </c>
      <c r="D149" s="69" t="s">
        <v>572</v>
      </c>
      <c r="E149" s="12">
        <v>1500</v>
      </c>
      <c r="F149" s="12">
        <f>C149*E149</f>
        <v>1500</v>
      </c>
    </row>
    <row r="150" spans="1:6" ht="14.4" customHeight="1" x14ac:dyDescent="0.3">
      <c r="A150" s="69"/>
      <c r="B150" s="73"/>
      <c r="C150" s="25"/>
      <c r="D150" s="69"/>
      <c r="E150" s="12"/>
      <c r="F150" s="17"/>
    </row>
    <row r="151" spans="1:6" ht="14.4" customHeight="1" x14ac:dyDescent="0.3">
      <c r="A151" s="69" t="s">
        <v>392</v>
      </c>
      <c r="B151" s="73" t="s">
        <v>399</v>
      </c>
      <c r="C151" s="25">
        <v>860</v>
      </c>
      <c r="D151" s="69" t="s">
        <v>120</v>
      </c>
      <c r="E151" s="12">
        <v>93</v>
      </c>
      <c r="F151" s="12">
        <f>C151*E151</f>
        <v>79980</v>
      </c>
    </row>
    <row r="152" spans="1:6" ht="14.4" customHeight="1" x14ac:dyDescent="0.3">
      <c r="A152" s="69"/>
      <c r="B152" s="73" t="s">
        <v>400</v>
      </c>
      <c r="C152" s="17"/>
      <c r="D152" s="69"/>
      <c r="E152" s="12"/>
      <c r="F152" s="17"/>
    </row>
    <row r="153" spans="1:6" ht="14.4" customHeight="1" x14ac:dyDescent="0.3">
      <c r="A153" s="69"/>
      <c r="B153" s="73"/>
      <c r="C153" s="17"/>
      <c r="D153" s="69"/>
      <c r="E153" s="12"/>
      <c r="F153" s="17"/>
    </row>
    <row r="154" spans="1:6" ht="14.4" customHeight="1" x14ac:dyDescent="0.3">
      <c r="A154" s="69" t="s">
        <v>401</v>
      </c>
      <c r="B154" s="73" t="s">
        <v>402</v>
      </c>
      <c r="C154" s="25">
        <v>860</v>
      </c>
      <c r="D154" s="69" t="s">
        <v>120</v>
      </c>
      <c r="E154" s="12">
        <v>23</v>
      </c>
      <c r="F154" s="12">
        <f>C154*E154</f>
        <v>19780</v>
      </c>
    </row>
    <row r="155" spans="1:6" ht="14.4" customHeight="1" x14ac:dyDescent="0.3">
      <c r="A155" s="69"/>
      <c r="B155" s="73" t="s">
        <v>403</v>
      </c>
      <c r="C155" s="17"/>
      <c r="D155" s="69"/>
      <c r="E155" s="12"/>
      <c r="F155" s="17"/>
    </row>
    <row r="156" spans="1:6" ht="14.4" customHeight="1" x14ac:dyDescent="0.3">
      <c r="A156" s="69"/>
      <c r="B156" s="73"/>
      <c r="C156" s="17"/>
      <c r="D156" s="69"/>
      <c r="E156" s="12"/>
      <c r="F156" s="17"/>
    </row>
    <row r="157" spans="1:6" ht="14.4" customHeight="1" x14ac:dyDescent="0.3">
      <c r="A157" s="69" t="s">
        <v>404</v>
      </c>
      <c r="B157" s="73" t="s">
        <v>405</v>
      </c>
      <c r="C157" s="25">
        <f>SUM(1.8*6)</f>
        <v>10.8</v>
      </c>
      <c r="D157" s="69" t="s">
        <v>147</v>
      </c>
      <c r="E157" s="12">
        <v>190</v>
      </c>
      <c r="F157" s="12">
        <f>C157*E157</f>
        <v>2052</v>
      </c>
    </row>
    <row r="158" spans="1:6" ht="14.4" customHeight="1" x14ac:dyDescent="0.3">
      <c r="A158" s="69"/>
      <c r="B158" s="73"/>
      <c r="C158" s="17"/>
      <c r="D158" s="69"/>
      <c r="E158" s="12"/>
      <c r="F158" s="17"/>
    </row>
    <row r="159" spans="1:6" ht="14.4" customHeight="1" x14ac:dyDescent="0.3">
      <c r="A159" s="69">
        <v>2.7410000000000001</v>
      </c>
      <c r="B159" s="73" t="s">
        <v>627</v>
      </c>
      <c r="C159" s="25">
        <f>132/2</f>
        <v>66</v>
      </c>
      <c r="D159" s="69" t="s">
        <v>135</v>
      </c>
      <c r="E159" s="12">
        <v>1125</v>
      </c>
      <c r="F159" s="12">
        <f>C159*E159</f>
        <v>74250</v>
      </c>
    </row>
    <row r="160" spans="1:6" ht="14.4" customHeight="1" x14ac:dyDescent="0.3">
      <c r="A160" s="69"/>
      <c r="B160" s="73" t="s">
        <v>628</v>
      </c>
      <c r="C160" s="17"/>
      <c r="D160" s="69"/>
      <c r="E160" s="12"/>
      <c r="F160" s="17"/>
    </row>
    <row r="161" spans="1:6" ht="14.4" customHeight="1" x14ac:dyDescent="0.3">
      <c r="A161" s="69"/>
      <c r="B161" s="73"/>
      <c r="C161" s="17"/>
      <c r="D161" s="69"/>
      <c r="E161" s="12"/>
      <c r="F161" s="17"/>
    </row>
    <row r="162" spans="1:6" ht="14.4" customHeight="1" x14ac:dyDescent="0.3">
      <c r="A162" s="69"/>
      <c r="B162" s="74" t="s">
        <v>122</v>
      </c>
      <c r="C162" s="22"/>
      <c r="D162" s="69"/>
      <c r="E162" s="12"/>
      <c r="F162" s="68">
        <f>F147+F149+F151+F154+F157+F159</f>
        <v>182206</v>
      </c>
    </row>
    <row r="163" spans="1:6" ht="14.4" customHeight="1" x14ac:dyDescent="0.3">
      <c r="A163" s="69"/>
      <c r="B163" s="73"/>
      <c r="C163" s="17"/>
      <c r="D163" s="69"/>
      <c r="E163" s="12"/>
      <c r="F163" s="17"/>
    </row>
    <row r="164" spans="1:6" ht="14.4" customHeight="1" x14ac:dyDescent="0.3">
      <c r="A164" s="69"/>
      <c r="B164" s="75" t="s">
        <v>394</v>
      </c>
      <c r="C164" s="17"/>
      <c r="D164" s="69"/>
      <c r="E164" s="12"/>
      <c r="F164" s="17"/>
    </row>
    <row r="165" spans="1:6" ht="14.4" customHeight="1" x14ac:dyDescent="0.3">
      <c r="A165" s="69"/>
      <c r="B165" s="75" t="s">
        <v>387</v>
      </c>
      <c r="C165" s="17"/>
      <c r="D165" s="69"/>
      <c r="E165" s="12"/>
      <c r="F165" s="17"/>
    </row>
    <row r="166" spans="1:6" ht="14.4" customHeight="1" x14ac:dyDescent="0.3">
      <c r="A166" s="69"/>
      <c r="B166" s="73"/>
      <c r="C166" s="17"/>
      <c r="D166" s="69"/>
      <c r="E166" s="12"/>
      <c r="F166" s="17"/>
    </row>
    <row r="167" spans="1:6" ht="14.4" customHeight="1" x14ac:dyDescent="0.3">
      <c r="A167" s="69" t="s">
        <v>395</v>
      </c>
      <c r="B167" s="73" t="s">
        <v>390</v>
      </c>
      <c r="C167" s="25">
        <v>309</v>
      </c>
      <c r="D167" s="69" t="s">
        <v>135</v>
      </c>
      <c r="E167" s="12">
        <v>610</v>
      </c>
      <c r="F167" s="12">
        <f>C167*E167</f>
        <v>188490</v>
      </c>
    </row>
    <row r="168" spans="1:6" ht="14.4" customHeight="1" x14ac:dyDescent="0.3">
      <c r="B168" s="73" t="s">
        <v>391</v>
      </c>
      <c r="C168" s="17"/>
      <c r="D168" s="69"/>
      <c r="E168" s="12"/>
      <c r="F168" s="17"/>
    </row>
    <row r="169" spans="1:6" ht="14.4" customHeight="1" x14ac:dyDescent="0.3">
      <c r="A169" s="69"/>
      <c r="B169" s="73"/>
      <c r="C169" s="17"/>
      <c r="D169" s="69"/>
      <c r="E169" s="12"/>
      <c r="F169" s="17"/>
    </row>
    <row r="170" spans="1:6" ht="14.4" customHeight="1" x14ac:dyDescent="0.3">
      <c r="A170" s="69" t="s">
        <v>396</v>
      </c>
      <c r="B170" s="73" t="s">
        <v>393</v>
      </c>
      <c r="C170" s="25">
        <v>12</v>
      </c>
      <c r="D170" s="69" t="s">
        <v>135</v>
      </c>
      <c r="E170" s="12">
        <v>750</v>
      </c>
      <c r="F170" s="12">
        <f>C170*E170</f>
        <v>9000</v>
      </c>
    </row>
    <row r="171" spans="1:6" ht="14.4" customHeight="1" x14ac:dyDescent="0.3">
      <c r="A171" s="69"/>
      <c r="B171" s="73"/>
      <c r="C171" s="17"/>
      <c r="D171" s="69"/>
      <c r="E171" s="12"/>
      <c r="F171" s="17"/>
    </row>
    <row r="172" spans="1:6" ht="14.4" customHeight="1" x14ac:dyDescent="0.3">
      <c r="A172" s="69"/>
      <c r="B172" s="74" t="s">
        <v>122</v>
      </c>
      <c r="C172" s="22"/>
      <c r="D172" s="69"/>
      <c r="E172" s="23"/>
      <c r="F172" s="68">
        <f>F167+F170</f>
        <v>197490</v>
      </c>
    </row>
    <row r="173" spans="1:6" ht="14.4" customHeight="1" x14ac:dyDescent="0.3">
      <c r="A173" s="69"/>
      <c r="B173" s="73"/>
      <c r="C173" s="17"/>
      <c r="D173" s="69"/>
      <c r="E173" s="17"/>
      <c r="F173" s="17"/>
    </row>
    <row r="174" spans="1:6" ht="14.4" customHeight="1" x14ac:dyDescent="0.3">
      <c r="A174" s="69"/>
      <c r="B174" s="73"/>
      <c r="C174" s="17"/>
      <c r="D174" s="69"/>
      <c r="E174" s="17"/>
      <c r="F174" s="17"/>
    </row>
    <row r="175" spans="1:6" ht="14.4" customHeight="1" thickBot="1" x14ac:dyDescent="0.35">
      <c r="A175" s="163" t="s">
        <v>115</v>
      </c>
      <c r="B175" s="163"/>
      <c r="C175" s="163"/>
      <c r="D175" s="163"/>
      <c r="E175" s="163"/>
      <c r="F175" s="24">
        <f>F16+F33+F72+F89+F112+F142+F162+F172</f>
        <v>2478849.6</v>
      </c>
    </row>
    <row r="176" spans="1:6" ht="14.4" customHeight="1" thickTop="1" x14ac:dyDescent="0.3">
      <c r="A176" s="69"/>
      <c r="B176" s="73"/>
      <c r="C176" s="17"/>
      <c r="D176" s="69"/>
      <c r="E176" s="17"/>
      <c r="F176" s="17"/>
    </row>
    <row r="177" spans="1:6" ht="14.4" customHeight="1" x14ac:dyDescent="0.3">
      <c r="A177" s="69"/>
      <c r="B177" s="73"/>
      <c r="C177" s="17"/>
      <c r="D177" s="69"/>
      <c r="E177" s="17"/>
      <c r="F177" s="17"/>
    </row>
    <row r="178" spans="1:6" ht="14.4" hidden="1" customHeight="1" x14ac:dyDescent="0.3">
      <c r="A178" s="69"/>
      <c r="B178" s="73"/>
      <c r="C178" s="17"/>
      <c r="D178" s="69"/>
      <c r="E178" s="17"/>
      <c r="F178" s="17"/>
    </row>
    <row r="179" spans="1:6" ht="14.4" hidden="1" customHeight="1" x14ac:dyDescent="0.3">
      <c r="A179" s="69"/>
      <c r="B179" s="73"/>
      <c r="C179" s="17"/>
      <c r="D179" s="69"/>
      <c r="E179" s="17"/>
      <c r="F179" s="17"/>
    </row>
    <row r="180" spans="1:6" ht="14.4" hidden="1" customHeight="1" x14ac:dyDescent="0.3">
      <c r="A180" s="69"/>
      <c r="B180" s="73"/>
      <c r="C180" s="17"/>
      <c r="D180" s="69"/>
      <c r="E180" s="17"/>
      <c r="F180" s="17"/>
    </row>
    <row r="181" spans="1:6" ht="14.4" hidden="1" customHeight="1" x14ac:dyDescent="0.3">
      <c r="A181" s="69"/>
      <c r="B181" s="73"/>
      <c r="C181" s="17"/>
      <c r="D181" s="69"/>
      <c r="E181" s="17"/>
      <c r="F181" s="17"/>
    </row>
    <row r="182" spans="1:6" ht="14.4" hidden="1" customHeight="1" x14ac:dyDescent="0.3">
      <c r="A182" s="69"/>
      <c r="B182" s="73"/>
      <c r="C182" s="17"/>
      <c r="D182" s="69"/>
      <c r="E182" s="17"/>
      <c r="F182" s="17"/>
    </row>
    <row r="183" spans="1:6" ht="14.4" hidden="1" customHeight="1" x14ac:dyDescent="0.3">
      <c r="A183" s="69"/>
      <c r="B183" s="73"/>
      <c r="C183" s="17"/>
      <c r="D183" s="69"/>
      <c r="E183" s="17"/>
      <c r="F183" s="17"/>
    </row>
    <row r="184" spans="1:6" ht="14.4" hidden="1" customHeight="1" x14ac:dyDescent="0.3">
      <c r="A184" s="69"/>
      <c r="B184" s="73"/>
      <c r="C184" s="17"/>
      <c r="D184" s="69"/>
      <c r="E184" s="17"/>
      <c r="F184" s="17"/>
    </row>
    <row r="185" spans="1:6" ht="14.4" hidden="1" customHeight="1" x14ac:dyDescent="0.3">
      <c r="A185" s="69"/>
      <c r="B185" s="73"/>
      <c r="C185" s="17"/>
      <c r="D185" s="69"/>
      <c r="E185" s="17"/>
      <c r="F185" s="17"/>
    </row>
    <row r="186" spans="1:6" ht="14.4" hidden="1" customHeight="1" x14ac:dyDescent="0.3">
      <c r="A186" s="69"/>
      <c r="B186" s="73"/>
      <c r="C186" s="17"/>
      <c r="D186" s="69"/>
      <c r="E186" s="17"/>
      <c r="F186" s="17"/>
    </row>
    <row r="187" spans="1:6" ht="14.4" hidden="1" customHeight="1" x14ac:dyDescent="0.3">
      <c r="A187" s="69"/>
      <c r="B187" s="73"/>
      <c r="C187" s="17"/>
      <c r="D187" s="69"/>
      <c r="E187" s="17"/>
      <c r="F187" s="17"/>
    </row>
    <row r="188" spans="1:6" ht="14.4" hidden="1" customHeight="1" x14ac:dyDescent="0.3">
      <c r="A188" s="69"/>
      <c r="B188" s="73"/>
      <c r="C188" s="17"/>
      <c r="D188" s="69"/>
      <c r="E188" s="17"/>
      <c r="F188" s="17"/>
    </row>
    <row r="189" spans="1:6" ht="14.4" hidden="1" customHeight="1" x14ac:dyDescent="0.3">
      <c r="A189" s="69"/>
      <c r="B189" s="73"/>
      <c r="C189" s="17"/>
      <c r="D189" s="69"/>
      <c r="E189" s="17"/>
      <c r="F189" s="17"/>
    </row>
    <row r="190" spans="1:6" ht="14.4" hidden="1" customHeight="1" x14ac:dyDescent="0.3">
      <c r="A190" s="69"/>
      <c r="B190" s="73"/>
      <c r="C190" s="17"/>
      <c r="D190" s="69"/>
      <c r="E190" s="17"/>
      <c r="F190" s="17"/>
    </row>
    <row r="191" spans="1:6" ht="14.4" hidden="1" customHeight="1" x14ac:dyDescent="0.3">
      <c r="A191" s="69"/>
      <c r="B191" s="73"/>
      <c r="C191" s="17"/>
      <c r="D191" s="69"/>
      <c r="E191" s="17"/>
      <c r="F191" s="17"/>
    </row>
    <row r="192" spans="1:6" ht="14.4" hidden="1" customHeight="1" x14ac:dyDescent="0.3">
      <c r="A192" s="69"/>
      <c r="B192" s="73"/>
      <c r="C192" s="17"/>
      <c r="D192" s="69"/>
      <c r="E192" s="17"/>
      <c r="F192" s="17"/>
    </row>
    <row r="193" spans="1:6" ht="14.4" hidden="1" customHeight="1" x14ac:dyDescent="0.3">
      <c r="A193" s="69"/>
      <c r="B193" s="73"/>
      <c r="C193" s="17"/>
      <c r="D193" s="69"/>
      <c r="E193" s="17"/>
      <c r="F193" s="17"/>
    </row>
    <row r="194" spans="1:6" ht="14.4" hidden="1" customHeight="1" x14ac:dyDescent="0.3">
      <c r="B194" s="17"/>
      <c r="C194" s="17"/>
      <c r="D194" s="69"/>
      <c r="E194" s="17"/>
      <c r="F194" s="17"/>
    </row>
    <row r="195" spans="1:6" ht="14.4" hidden="1" customHeight="1" x14ac:dyDescent="0.3">
      <c r="B195" s="17"/>
      <c r="C195" s="17"/>
      <c r="D195" s="69"/>
      <c r="E195" s="17"/>
      <c r="F195" s="17"/>
    </row>
    <row r="196" spans="1:6" ht="14.4" hidden="1" customHeight="1" x14ac:dyDescent="0.3">
      <c r="B196" s="17"/>
      <c r="C196" s="17"/>
      <c r="D196" s="69"/>
      <c r="E196" s="17"/>
      <c r="F196" s="17"/>
    </row>
    <row r="197" spans="1:6" ht="14.4" hidden="1" customHeight="1" x14ac:dyDescent="0.3">
      <c r="B197" s="17"/>
      <c r="C197" s="17"/>
      <c r="D197" s="69"/>
      <c r="E197" s="17"/>
      <c r="F197" s="17"/>
    </row>
    <row r="198" spans="1:6" ht="14.4" hidden="1" customHeight="1" x14ac:dyDescent="0.3">
      <c r="B198" s="17"/>
      <c r="C198" s="17"/>
      <c r="D198" s="69"/>
      <c r="E198" s="17"/>
      <c r="F198" s="17"/>
    </row>
    <row r="199" spans="1:6" ht="14.4" hidden="1" customHeight="1" x14ac:dyDescent="0.3">
      <c r="B199" s="17"/>
      <c r="C199" s="17"/>
      <c r="D199" s="69"/>
      <c r="E199" s="17"/>
      <c r="F199" s="17"/>
    </row>
    <row r="200" spans="1:6" ht="14.4" hidden="1" customHeight="1" x14ac:dyDescent="0.3">
      <c r="B200" s="17"/>
      <c r="C200" s="17"/>
      <c r="D200" s="69"/>
      <c r="E200" s="17"/>
      <c r="F200" s="17"/>
    </row>
    <row r="201" spans="1:6" ht="14.4" hidden="1" customHeight="1" x14ac:dyDescent="0.3">
      <c r="B201" s="17"/>
      <c r="C201" s="17"/>
      <c r="D201" s="69"/>
      <c r="E201" s="17"/>
      <c r="F201" s="17"/>
    </row>
    <row r="202" spans="1:6" ht="14.4" hidden="1" customHeight="1" x14ac:dyDescent="0.3">
      <c r="B202" s="17"/>
      <c r="C202" s="17"/>
      <c r="D202" s="69"/>
      <c r="E202" s="17"/>
      <c r="F202" s="17"/>
    </row>
    <row r="203" spans="1:6" ht="14.4" hidden="1" customHeight="1" x14ac:dyDescent="0.3">
      <c r="B203" s="17"/>
      <c r="C203" s="17"/>
      <c r="D203" s="69"/>
      <c r="E203" s="17"/>
    </row>
    <row r="204" spans="1:6" ht="14.4" hidden="1" customHeight="1" x14ac:dyDescent="0.3">
      <c r="B204" s="17"/>
      <c r="C204" s="17"/>
      <c r="D204" s="69"/>
      <c r="E204" s="17"/>
    </row>
    <row r="205" spans="1:6" ht="14.4" hidden="1" customHeight="1" x14ac:dyDescent="0.3">
      <c r="B205" s="17"/>
      <c r="C205" s="17"/>
      <c r="D205" s="69"/>
      <c r="E205" s="17"/>
    </row>
    <row r="206" spans="1:6" ht="14.4" hidden="1" customHeight="1" x14ac:dyDescent="0.3">
      <c r="B206" s="17"/>
      <c r="C206" s="17"/>
      <c r="D206" s="69"/>
      <c r="E206" s="17"/>
    </row>
    <row r="207" spans="1:6" ht="14.4" hidden="1" customHeight="1" x14ac:dyDescent="0.3">
      <c r="B207" s="17"/>
      <c r="C207" s="17"/>
      <c r="D207" s="69"/>
      <c r="E207" s="17"/>
    </row>
    <row r="208" spans="1:6" ht="14.4" hidden="1" customHeight="1" x14ac:dyDescent="0.3">
      <c r="B208" s="17"/>
      <c r="C208" s="17"/>
      <c r="D208" s="69"/>
      <c r="E208" s="17"/>
    </row>
    <row r="209" spans="4:4" ht="14.4" customHeight="1" x14ac:dyDescent="0.3">
      <c r="D209" s="84"/>
    </row>
    <row r="210" spans="4:4" ht="14.4" customHeight="1" x14ac:dyDescent="0.3">
      <c r="D210" s="84"/>
    </row>
    <row r="211" spans="4:4" ht="14.4" customHeight="1" x14ac:dyDescent="0.3">
      <c r="D211" s="84"/>
    </row>
    <row r="212" spans="4:4" ht="14.4" customHeight="1" x14ac:dyDescent="0.3">
      <c r="D212" s="84"/>
    </row>
    <row r="213" spans="4:4" ht="14.4" customHeight="1" x14ac:dyDescent="0.3">
      <c r="D213" s="84"/>
    </row>
    <row r="214" spans="4:4" ht="14.4" customHeight="1" x14ac:dyDescent="0.3">
      <c r="D214" s="84"/>
    </row>
    <row r="215" spans="4:4" ht="14.4" customHeight="1" x14ac:dyDescent="0.3">
      <c r="D215" s="84"/>
    </row>
    <row r="216" spans="4:4" ht="14.4" customHeight="1" x14ac:dyDescent="0.3">
      <c r="D216" s="84"/>
    </row>
    <row r="217" spans="4:4" ht="14.4" customHeight="1" x14ac:dyDescent="0.3">
      <c r="D217" s="84"/>
    </row>
    <row r="218" spans="4:4" ht="14.4" customHeight="1" x14ac:dyDescent="0.3">
      <c r="D218" s="84"/>
    </row>
    <row r="219" spans="4:4" ht="14.4" customHeight="1" x14ac:dyDescent="0.3">
      <c r="D219" s="84"/>
    </row>
    <row r="220" spans="4:4" ht="14.4" customHeight="1" x14ac:dyDescent="0.3">
      <c r="D220" s="84"/>
    </row>
    <row r="221" spans="4:4" ht="14.4" customHeight="1" x14ac:dyDescent="0.3">
      <c r="D221" s="84"/>
    </row>
    <row r="222" spans="4:4" ht="14.4" customHeight="1" x14ac:dyDescent="0.3">
      <c r="D222" s="84"/>
    </row>
    <row r="223" spans="4:4" ht="14.4" customHeight="1" x14ac:dyDescent="0.3">
      <c r="D223" s="84"/>
    </row>
    <row r="224" spans="4:4" ht="14.4" customHeight="1" x14ac:dyDescent="0.3">
      <c r="D224" s="84"/>
    </row>
    <row r="225" spans="4:4" ht="14.4" customHeight="1" x14ac:dyDescent="0.3">
      <c r="D225" s="84"/>
    </row>
    <row r="226" spans="4:4" ht="14.4" customHeight="1" x14ac:dyDescent="0.3">
      <c r="D226" s="84"/>
    </row>
    <row r="227" spans="4:4" ht="14.4" customHeight="1" x14ac:dyDescent="0.3">
      <c r="D227" s="84"/>
    </row>
    <row r="228" spans="4:4" ht="14.4" customHeight="1" x14ac:dyDescent="0.3">
      <c r="D228" s="84"/>
    </row>
    <row r="229" spans="4:4" ht="14.4" customHeight="1" x14ac:dyDescent="0.3">
      <c r="D229" s="84"/>
    </row>
    <row r="230" spans="4:4" ht="14.4" customHeight="1" x14ac:dyDescent="0.3">
      <c r="D230" s="84"/>
    </row>
    <row r="231" spans="4:4" ht="14.4" customHeight="1" x14ac:dyDescent="0.3">
      <c r="D231" s="84"/>
    </row>
  </sheetData>
  <mergeCells count="2">
    <mergeCell ref="A175:E175"/>
    <mergeCell ref="A2:B2"/>
  </mergeCells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K142"/>
  <sheetViews>
    <sheetView view="pageBreakPreview" topLeftCell="A59" zoomScale="79" zoomScaleNormal="100" zoomScaleSheetLayoutView="70" zoomScalePageLayoutView="85" workbookViewId="0">
      <selection activeCell="E82" sqref="E82"/>
    </sheetView>
  </sheetViews>
  <sheetFormatPr defaultColWidth="8.88671875" defaultRowHeight="14.4" customHeight="1" zeroHeight="1" x14ac:dyDescent="0.3"/>
  <cols>
    <col min="1" max="1" width="9.44140625" style="66" customWidth="1"/>
    <col min="2" max="2" width="31.5546875" style="2" customWidth="1"/>
    <col min="3" max="4" width="8.88671875" style="2" customWidth="1"/>
    <col min="5" max="5" width="10.33203125" style="2" customWidth="1"/>
    <col min="6" max="6" width="14" style="2" bestFit="1" customWidth="1"/>
    <col min="7" max="9" width="8.88671875" style="2" hidden="1" customWidth="1"/>
    <col min="10" max="13" width="0" hidden="1" customWidth="1"/>
  </cols>
  <sheetData>
    <row r="1" spans="1:9" x14ac:dyDescent="0.3">
      <c r="A1" s="39"/>
      <c r="B1" s="1"/>
      <c r="C1" s="1"/>
      <c r="D1" s="1"/>
      <c r="E1" s="1"/>
      <c r="F1" s="1"/>
      <c r="G1" s="1"/>
      <c r="H1" s="1"/>
      <c r="I1" s="1"/>
    </row>
    <row r="2" spans="1:9" x14ac:dyDescent="0.3">
      <c r="A2" s="91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91" t="s">
        <v>253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39"/>
      <c r="B4" s="1"/>
      <c r="C4" s="1"/>
      <c r="D4" s="1"/>
      <c r="E4" s="1"/>
      <c r="F4" s="1"/>
      <c r="G4" s="1"/>
      <c r="H4" s="1"/>
      <c r="I4" s="1"/>
    </row>
    <row r="5" spans="1:9" x14ac:dyDescent="0.3">
      <c r="A5" s="39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25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25"/>
      <c r="B8" s="112" t="s">
        <v>545</v>
      </c>
      <c r="C8" s="11"/>
      <c r="D8" s="11"/>
      <c r="E8" s="12"/>
      <c r="F8" s="11"/>
      <c r="G8" s="1"/>
      <c r="H8" s="1"/>
      <c r="I8" s="1"/>
    </row>
    <row r="9" spans="1:9" x14ac:dyDescent="0.3">
      <c r="A9" s="25"/>
      <c r="B9" s="10"/>
      <c r="C9" s="11"/>
      <c r="D9" s="11"/>
      <c r="E9" s="12"/>
      <c r="F9" s="11"/>
      <c r="G9" s="1"/>
      <c r="H9" s="1"/>
      <c r="I9" s="1"/>
    </row>
    <row r="10" spans="1:9" x14ac:dyDescent="0.3">
      <c r="A10" s="25"/>
      <c r="B10" s="14" t="s">
        <v>406</v>
      </c>
      <c r="C10" s="11"/>
      <c r="D10" s="11"/>
      <c r="E10" s="12"/>
      <c r="F10" s="11"/>
      <c r="G10" s="1"/>
      <c r="H10" s="1"/>
      <c r="I10" s="1"/>
    </row>
    <row r="11" spans="1:9" x14ac:dyDescent="0.3">
      <c r="A11" s="25"/>
      <c r="B11" s="10"/>
      <c r="C11" s="11"/>
      <c r="D11" s="11"/>
      <c r="E11" s="12"/>
      <c r="F11" s="11"/>
      <c r="G11" s="1"/>
      <c r="H11" s="1"/>
      <c r="I11" s="1"/>
    </row>
    <row r="12" spans="1:9" x14ac:dyDescent="0.3">
      <c r="A12" s="25" t="s">
        <v>408</v>
      </c>
      <c r="B12" s="10" t="s">
        <v>407</v>
      </c>
      <c r="C12" s="11">
        <v>3425</v>
      </c>
      <c r="D12" s="11" t="s">
        <v>120</v>
      </c>
      <c r="E12" s="12">
        <v>16</v>
      </c>
      <c r="F12" s="12">
        <f>C12*E12</f>
        <v>54800</v>
      </c>
      <c r="G12" s="1"/>
      <c r="H12" s="1"/>
      <c r="I12" s="1"/>
    </row>
    <row r="13" spans="1:9" x14ac:dyDescent="0.3">
      <c r="A13" s="25"/>
      <c r="B13" s="10" t="s">
        <v>417</v>
      </c>
      <c r="C13" s="11"/>
      <c r="D13" s="11"/>
      <c r="E13" s="12"/>
      <c r="F13" s="12"/>
      <c r="G13" s="1"/>
      <c r="H13" s="1"/>
      <c r="I13" s="1"/>
    </row>
    <row r="14" spans="1:9" x14ac:dyDescent="0.3">
      <c r="A14" s="25"/>
      <c r="B14" s="10"/>
      <c r="C14" s="11"/>
      <c r="D14" s="11"/>
      <c r="E14" s="12"/>
      <c r="F14" s="12"/>
      <c r="G14" s="1"/>
      <c r="H14" s="1"/>
      <c r="I14" s="1"/>
    </row>
    <row r="15" spans="1:9" x14ac:dyDescent="0.3">
      <c r="A15" s="25" t="s">
        <v>409</v>
      </c>
      <c r="B15" s="10" t="s">
        <v>418</v>
      </c>
      <c r="C15" s="11">
        <v>3425</v>
      </c>
      <c r="D15" s="11" t="s">
        <v>120</v>
      </c>
      <c r="E15" s="12">
        <v>23</v>
      </c>
      <c r="F15" s="12">
        <f t="shared" ref="F15:F18" si="0">C15*E15</f>
        <v>78775</v>
      </c>
      <c r="G15" s="1"/>
      <c r="H15" s="1"/>
      <c r="I15" s="1"/>
    </row>
    <row r="16" spans="1:9" x14ac:dyDescent="0.3">
      <c r="A16" s="25"/>
      <c r="B16" s="10" t="s">
        <v>419</v>
      </c>
      <c r="C16" s="11"/>
      <c r="D16" s="11"/>
      <c r="E16" s="12"/>
      <c r="F16" s="12"/>
      <c r="G16" s="1"/>
      <c r="H16" s="1"/>
      <c r="I16" s="1"/>
    </row>
    <row r="17" spans="1:9" x14ac:dyDescent="0.3">
      <c r="A17" s="25"/>
      <c r="B17" s="10"/>
      <c r="C17" s="11"/>
      <c r="D17" s="11"/>
      <c r="E17" s="12"/>
      <c r="F17" s="12"/>
      <c r="G17" s="1"/>
      <c r="H17" s="1"/>
      <c r="I17" s="1"/>
    </row>
    <row r="18" spans="1:9" x14ac:dyDescent="0.3">
      <c r="A18" s="25" t="s">
        <v>410</v>
      </c>
      <c r="B18" s="10" t="s">
        <v>411</v>
      </c>
      <c r="C18" s="11">
        <v>3425</v>
      </c>
      <c r="D18" s="11" t="s">
        <v>120</v>
      </c>
      <c r="E18" s="12">
        <v>12.8</v>
      </c>
      <c r="F18" s="12">
        <f t="shared" si="0"/>
        <v>43840</v>
      </c>
      <c r="G18" s="1"/>
      <c r="H18" s="1"/>
      <c r="I18" s="1"/>
    </row>
    <row r="19" spans="1:9" x14ac:dyDescent="0.3">
      <c r="A19" s="25"/>
      <c r="B19" s="10" t="s">
        <v>412</v>
      </c>
      <c r="C19" s="11"/>
      <c r="D19" s="11"/>
      <c r="E19" s="12"/>
      <c r="F19" s="11"/>
      <c r="G19" s="1"/>
      <c r="H19" s="1"/>
      <c r="I19" s="1"/>
    </row>
    <row r="20" spans="1:9" x14ac:dyDescent="0.3">
      <c r="A20" s="25"/>
      <c r="B20" s="10"/>
      <c r="C20" s="11"/>
      <c r="D20" s="11"/>
      <c r="E20" s="12"/>
      <c r="F20" s="11"/>
      <c r="G20" s="1"/>
      <c r="H20" s="1"/>
      <c r="I20" s="1"/>
    </row>
    <row r="21" spans="1:9" x14ac:dyDescent="0.3">
      <c r="A21" s="25"/>
      <c r="B21" s="67" t="s">
        <v>122</v>
      </c>
      <c r="C21" s="11"/>
      <c r="D21" s="11"/>
      <c r="E21" s="12"/>
      <c r="F21" s="68">
        <f>F12+F15+F18</f>
        <v>177415</v>
      </c>
      <c r="G21" s="1"/>
      <c r="H21" s="1"/>
      <c r="I21" s="1"/>
    </row>
    <row r="22" spans="1:9" x14ac:dyDescent="0.3">
      <c r="A22" s="25"/>
      <c r="B22" s="10"/>
      <c r="C22" s="11"/>
      <c r="D22" s="11"/>
      <c r="E22" s="12"/>
      <c r="F22" s="11"/>
      <c r="G22" s="1"/>
      <c r="H22" s="1"/>
      <c r="I22" s="1"/>
    </row>
    <row r="23" spans="1:9" x14ac:dyDescent="0.3">
      <c r="A23" s="25"/>
      <c r="B23" s="14" t="s">
        <v>413</v>
      </c>
      <c r="C23" s="11"/>
      <c r="D23" s="11"/>
      <c r="E23" s="12"/>
      <c r="F23" s="11"/>
      <c r="G23" s="1"/>
      <c r="H23" s="1"/>
      <c r="I23" s="1"/>
    </row>
    <row r="24" spans="1:9" x14ac:dyDescent="0.3">
      <c r="A24" s="25"/>
      <c r="B24" s="10"/>
      <c r="C24" s="11"/>
      <c r="D24" s="11"/>
      <c r="E24" s="12"/>
      <c r="F24" s="11"/>
      <c r="G24" s="1"/>
      <c r="H24" s="1"/>
      <c r="I24" s="1"/>
    </row>
    <row r="25" spans="1:9" x14ac:dyDescent="0.3">
      <c r="A25" s="25" t="s">
        <v>414</v>
      </c>
      <c r="B25" s="38" t="s">
        <v>415</v>
      </c>
      <c r="C25" s="11">
        <v>3425</v>
      </c>
      <c r="D25" s="11" t="s">
        <v>120</v>
      </c>
      <c r="E25" s="12">
        <v>36</v>
      </c>
      <c r="F25" s="12">
        <f>C25*E25</f>
        <v>123300</v>
      </c>
      <c r="G25" s="1"/>
      <c r="H25" s="1"/>
      <c r="I25" s="1"/>
    </row>
    <row r="26" spans="1:9" x14ac:dyDescent="0.3">
      <c r="A26" s="25"/>
      <c r="B26" s="38" t="s">
        <v>416</v>
      </c>
      <c r="C26" s="11"/>
      <c r="D26" s="11"/>
      <c r="E26" s="12"/>
      <c r="F26" s="12"/>
      <c r="G26" s="1"/>
      <c r="H26" s="1"/>
      <c r="I26" s="1"/>
    </row>
    <row r="27" spans="1:9" x14ac:dyDescent="0.3">
      <c r="A27" s="25"/>
      <c r="B27" s="10"/>
      <c r="C27" s="11"/>
      <c r="D27" s="11"/>
      <c r="E27" s="12"/>
      <c r="F27" s="12"/>
      <c r="G27" s="1"/>
      <c r="H27" s="1"/>
      <c r="I27" s="1"/>
    </row>
    <row r="28" spans="1:9" x14ac:dyDescent="0.3">
      <c r="A28" s="25" t="s">
        <v>420</v>
      </c>
      <c r="B28" s="10" t="s">
        <v>421</v>
      </c>
      <c r="C28" s="11">
        <v>3425</v>
      </c>
      <c r="D28" s="11" t="s">
        <v>120</v>
      </c>
      <c r="E28" s="12">
        <v>20</v>
      </c>
      <c r="F28" s="12">
        <f t="shared" ref="F28" si="1">C28*E28</f>
        <v>68500</v>
      </c>
      <c r="G28" s="1"/>
      <c r="H28" s="1"/>
      <c r="I28" s="1"/>
    </row>
    <row r="29" spans="1:9" x14ac:dyDescent="0.3">
      <c r="A29" s="25"/>
      <c r="B29" s="10" t="s">
        <v>422</v>
      </c>
      <c r="C29" s="11"/>
      <c r="D29" s="11"/>
      <c r="E29" s="12"/>
      <c r="F29" s="11"/>
      <c r="G29" s="1"/>
      <c r="H29" s="1"/>
      <c r="I29" s="1"/>
    </row>
    <row r="30" spans="1:9" x14ac:dyDescent="0.3">
      <c r="A30" s="25"/>
      <c r="B30" s="10"/>
      <c r="C30" s="11"/>
      <c r="D30" s="11"/>
      <c r="E30" s="12"/>
      <c r="F30" s="11"/>
      <c r="G30" s="1"/>
      <c r="H30" s="1"/>
      <c r="I30" s="1"/>
    </row>
    <row r="31" spans="1:9" x14ac:dyDescent="0.3">
      <c r="A31" s="25"/>
      <c r="B31" s="67" t="s">
        <v>122</v>
      </c>
      <c r="C31" s="11"/>
      <c r="D31" s="11"/>
      <c r="E31" s="12"/>
      <c r="F31" s="68">
        <f>F25+F28</f>
        <v>191800</v>
      </c>
      <c r="G31" s="1"/>
      <c r="H31" s="1"/>
      <c r="I31" s="1"/>
    </row>
    <row r="32" spans="1:9" x14ac:dyDescent="0.3">
      <c r="A32" s="25"/>
      <c r="B32" s="10"/>
      <c r="C32" s="11"/>
      <c r="D32" s="11"/>
      <c r="E32" s="12"/>
      <c r="F32" s="11"/>
      <c r="G32" s="1"/>
      <c r="H32" s="1"/>
      <c r="I32" s="1"/>
    </row>
    <row r="33" spans="1:11" x14ac:dyDescent="0.3">
      <c r="A33" s="25"/>
      <c r="B33" s="14" t="s">
        <v>423</v>
      </c>
      <c r="C33" s="11"/>
      <c r="D33" s="11"/>
      <c r="E33" s="12"/>
      <c r="F33" s="11"/>
      <c r="G33" s="1"/>
      <c r="H33" s="1"/>
      <c r="I33" s="1"/>
    </row>
    <row r="34" spans="1:11" x14ac:dyDescent="0.3">
      <c r="A34" s="25"/>
      <c r="B34" s="10"/>
      <c r="C34" s="11"/>
      <c r="D34" s="11"/>
      <c r="E34" s="12"/>
      <c r="F34" s="11"/>
      <c r="G34" s="1"/>
      <c r="H34" s="1"/>
      <c r="I34" s="1"/>
    </row>
    <row r="35" spans="1:11" x14ac:dyDescent="0.3">
      <c r="A35" s="25" t="s">
        <v>426</v>
      </c>
      <c r="B35" s="10" t="s">
        <v>424</v>
      </c>
      <c r="C35" s="11">
        <v>3425</v>
      </c>
      <c r="D35" s="11" t="s">
        <v>120</v>
      </c>
      <c r="E35" s="12">
        <v>16</v>
      </c>
      <c r="F35" s="12">
        <f>C35*E35</f>
        <v>54800</v>
      </c>
      <c r="G35" s="1"/>
      <c r="H35" s="1"/>
      <c r="I35" s="1"/>
    </row>
    <row r="36" spans="1:11" x14ac:dyDescent="0.3">
      <c r="A36" s="25"/>
      <c r="B36" s="10" t="s">
        <v>425</v>
      </c>
      <c r="C36" s="11"/>
      <c r="D36" s="11"/>
      <c r="E36" s="12"/>
      <c r="F36" s="12"/>
      <c r="G36" s="1"/>
      <c r="H36" s="1"/>
      <c r="I36" s="1"/>
    </row>
    <row r="37" spans="1:11" x14ac:dyDescent="0.3">
      <c r="A37" s="25"/>
      <c r="B37" s="10"/>
      <c r="C37" s="11"/>
      <c r="D37" s="11"/>
      <c r="E37" s="12"/>
      <c r="F37" s="12"/>
      <c r="G37" s="1"/>
      <c r="H37" s="1"/>
      <c r="I37" s="1"/>
    </row>
    <row r="38" spans="1:11" x14ac:dyDescent="0.3">
      <c r="A38" s="25" t="s">
        <v>427</v>
      </c>
      <c r="B38" s="10" t="s">
        <v>418</v>
      </c>
      <c r="C38" s="11">
        <v>3425</v>
      </c>
      <c r="D38" s="11" t="s">
        <v>120</v>
      </c>
      <c r="E38" s="12">
        <v>23</v>
      </c>
      <c r="F38" s="12">
        <f t="shared" ref="F38:F41" si="2">C38*E38</f>
        <v>78775</v>
      </c>
      <c r="G38" s="1"/>
      <c r="H38" s="1"/>
      <c r="I38" s="1"/>
    </row>
    <row r="39" spans="1:11" x14ac:dyDescent="0.3">
      <c r="A39" s="25"/>
      <c r="B39" s="10" t="s">
        <v>419</v>
      </c>
      <c r="C39" s="11"/>
      <c r="D39" s="11"/>
      <c r="E39" s="12"/>
      <c r="F39" s="12"/>
      <c r="G39" s="1"/>
      <c r="H39" s="1"/>
      <c r="I39" s="1"/>
    </row>
    <row r="40" spans="1:11" x14ac:dyDescent="0.3">
      <c r="A40" s="25"/>
      <c r="B40" s="10"/>
      <c r="C40" s="11"/>
      <c r="D40" s="11"/>
      <c r="E40" s="12"/>
      <c r="F40" s="12"/>
      <c r="G40" s="1"/>
      <c r="H40" s="1"/>
      <c r="I40" s="1"/>
    </row>
    <row r="41" spans="1:11" x14ac:dyDescent="0.3">
      <c r="A41" s="25" t="s">
        <v>430</v>
      </c>
      <c r="B41" s="10" t="s">
        <v>428</v>
      </c>
      <c r="C41" s="11">
        <v>3425</v>
      </c>
      <c r="D41" s="11" t="s">
        <v>120</v>
      </c>
      <c r="E41" s="12">
        <v>43</v>
      </c>
      <c r="F41" s="12">
        <f t="shared" si="2"/>
        <v>147275</v>
      </c>
      <c r="G41" s="1"/>
      <c r="H41" s="1"/>
      <c r="I41" s="1"/>
    </row>
    <row r="42" spans="1:11" x14ac:dyDescent="0.3">
      <c r="A42" s="25"/>
      <c r="B42" s="10" t="s">
        <v>429</v>
      </c>
      <c r="C42" s="11"/>
      <c r="D42" s="11"/>
      <c r="E42" s="12"/>
      <c r="F42" s="11"/>
      <c r="G42" s="1"/>
      <c r="H42" s="1"/>
      <c r="I42" s="1"/>
    </row>
    <row r="43" spans="1:11" x14ac:dyDescent="0.3">
      <c r="A43" s="39"/>
      <c r="B43" s="10"/>
      <c r="C43" s="11"/>
      <c r="D43" s="11"/>
      <c r="E43" s="12"/>
      <c r="F43" s="11"/>
      <c r="G43" s="1"/>
      <c r="H43" s="1"/>
      <c r="I43" s="1"/>
    </row>
    <row r="44" spans="1:11" x14ac:dyDescent="0.3">
      <c r="A44" s="39"/>
      <c r="B44" s="67" t="s">
        <v>122</v>
      </c>
      <c r="C44" s="11"/>
      <c r="D44" s="11"/>
      <c r="E44" s="12"/>
      <c r="F44" s="68">
        <f>F35+F38+F41</f>
        <v>280850</v>
      </c>
      <c r="G44" s="1"/>
      <c r="H44" s="1"/>
      <c r="I44" s="1"/>
      <c r="J44" s="1"/>
      <c r="K44" s="1"/>
    </row>
    <row r="45" spans="1:11" x14ac:dyDescent="0.3">
      <c r="A45" s="39"/>
      <c r="B45" s="10"/>
      <c r="C45" s="11"/>
      <c r="D45" s="11"/>
      <c r="E45" s="12"/>
      <c r="F45" s="68"/>
      <c r="G45" s="1"/>
      <c r="H45" s="1"/>
      <c r="I45" s="1"/>
      <c r="J45" s="1"/>
      <c r="K45" s="1"/>
    </row>
    <row r="46" spans="1:11" x14ac:dyDescent="0.3">
      <c r="A46" s="25"/>
      <c r="B46" s="112" t="s">
        <v>546</v>
      </c>
      <c r="C46" s="11"/>
      <c r="D46" s="11"/>
      <c r="E46" s="12"/>
      <c r="F46" s="68"/>
      <c r="G46" s="1"/>
      <c r="H46" s="1"/>
      <c r="I46" s="1"/>
      <c r="J46" s="1"/>
      <c r="K46" s="1"/>
    </row>
    <row r="47" spans="1:11" x14ac:dyDescent="0.3">
      <c r="A47" s="25"/>
      <c r="B47" s="10"/>
      <c r="C47" s="11"/>
      <c r="D47" s="11"/>
      <c r="E47" s="12"/>
      <c r="F47" s="68"/>
      <c r="G47" s="1"/>
      <c r="H47" s="1"/>
      <c r="I47" s="1"/>
      <c r="J47" s="1"/>
      <c r="K47" s="1"/>
    </row>
    <row r="48" spans="1:11" x14ac:dyDescent="0.3">
      <c r="A48" s="25"/>
      <c r="B48" s="14" t="s">
        <v>406</v>
      </c>
      <c r="C48" s="11"/>
      <c r="D48" s="11"/>
      <c r="E48" s="12"/>
      <c r="F48" s="68"/>
      <c r="G48" s="1"/>
      <c r="H48" s="1"/>
      <c r="I48" s="1"/>
      <c r="J48" s="1"/>
      <c r="K48" s="1"/>
    </row>
    <row r="49" spans="1:11" x14ac:dyDescent="0.3">
      <c r="A49" s="25"/>
      <c r="B49" s="10"/>
      <c r="C49" s="11"/>
      <c r="D49" s="11"/>
      <c r="E49" s="12"/>
      <c r="F49" s="12"/>
      <c r="G49" s="1"/>
      <c r="H49" s="1"/>
      <c r="I49" s="1"/>
      <c r="J49" s="1"/>
      <c r="K49" s="1"/>
    </row>
    <row r="50" spans="1:11" x14ac:dyDescent="0.3">
      <c r="A50" s="25" t="s">
        <v>408</v>
      </c>
      <c r="B50" s="10" t="s">
        <v>407</v>
      </c>
      <c r="C50" s="11">
        <v>1571</v>
      </c>
      <c r="D50" s="11" t="s">
        <v>120</v>
      </c>
      <c r="E50" s="12">
        <v>16</v>
      </c>
      <c r="F50" s="12">
        <f>C50*E50</f>
        <v>25136</v>
      </c>
      <c r="G50" s="1"/>
      <c r="H50" s="1"/>
      <c r="I50" s="1"/>
      <c r="J50" s="1"/>
      <c r="K50" s="1"/>
    </row>
    <row r="51" spans="1:11" x14ac:dyDescent="0.3">
      <c r="A51" s="25"/>
      <c r="B51" s="10" t="s">
        <v>417</v>
      </c>
      <c r="C51" s="11"/>
      <c r="D51" s="11"/>
      <c r="E51" s="12"/>
      <c r="F51" s="12"/>
      <c r="G51" s="1"/>
      <c r="H51" s="1"/>
      <c r="I51" s="1"/>
      <c r="J51" s="1"/>
      <c r="K51" s="1"/>
    </row>
    <row r="52" spans="1:11" x14ac:dyDescent="0.3">
      <c r="A52" s="25"/>
      <c r="B52" s="10"/>
      <c r="C52" s="11"/>
      <c r="D52" s="11"/>
      <c r="E52" s="12"/>
      <c r="F52" s="12"/>
      <c r="G52" s="1"/>
      <c r="H52" s="1"/>
      <c r="I52" s="1"/>
      <c r="J52" s="1"/>
      <c r="K52" s="1"/>
    </row>
    <row r="53" spans="1:11" x14ac:dyDescent="0.3">
      <c r="A53" s="25" t="s">
        <v>409</v>
      </c>
      <c r="B53" s="10" t="s">
        <v>418</v>
      </c>
      <c r="C53" s="11">
        <v>1571</v>
      </c>
      <c r="D53" s="11" t="s">
        <v>120</v>
      </c>
      <c r="E53" s="12">
        <v>23</v>
      </c>
      <c r="F53" s="12">
        <f t="shared" ref="F53:F56" si="3">C53*E53</f>
        <v>36133</v>
      </c>
      <c r="G53" s="1"/>
      <c r="H53" s="1"/>
      <c r="I53" s="1"/>
      <c r="J53" s="1"/>
      <c r="K53" s="1"/>
    </row>
    <row r="54" spans="1:11" x14ac:dyDescent="0.3">
      <c r="A54" s="25"/>
      <c r="B54" s="10" t="s">
        <v>419</v>
      </c>
      <c r="C54" s="11"/>
      <c r="D54" s="11"/>
      <c r="E54" s="12"/>
      <c r="F54" s="12"/>
      <c r="G54" s="1"/>
      <c r="H54" s="1"/>
      <c r="I54" s="1"/>
      <c r="J54" s="1"/>
      <c r="K54" s="1"/>
    </row>
    <row r="55" spans="1:11" x14ac:dyDescent="0.3">
      <c r="A55" s="25"/>
      <c r="B55" s="10"/>
      <c r="C55" s="11"/>
      <c r="D55" s="11"/>
      <c r="E55" s="12"/>
      <c r="F55" s="12"/>
      <c r="G55" s="1"/>
      <c r="H55" s="1"/>
      <c r="I55" s="1"/>
      <c r="J55" s="1"/>
      <c r="K55" s="1"/>
    </row>
    <row r="56" spans="1:11" x14ac:dyDescent="0.3">
      <c r="A56" s="25" t="s">
        <v>410</v>
      </c>
      <c r="B56" s="10" t="s">
        <v>411</v>
      </c>
      <c r="C56" s="11">
        <v>1571</v>
      </c>
      <c r="D56" s="11" t="s">
        <v>120</v>
      </c>
      <c r="E56" s="12">
        <v>12.8</v>
      </c>
      <c r="F56" s="12">
        <f t="shared" si="3"/>
        <v>20108.800000000003</v>
      </c>
      <c r="G56" s="1"/>
      <c r="H56" s="1"/>
      <c r="I56" s="1"/>
      <c r="J56" s="1"/>
      <c r="K56" s="1"/>
    </row>
    <row r="57" spans="1:11" x14ac:dyDescent="0.3">
      <c r="A57" s="25"/>
      <c r="B57" s="10" t="s">
        <v>412</v>
      </c>
      <c r="C57" s="11"/>
      <c r="D57" s="11"/>
      <c r="E57" s="12"/>
      <c r="F57" s="12"/>
      <c r="G57" s="1"/>
      <c r="H57" s="1"/>
      <c r="I57" s="1"/>
      <c r="J57" s="1"/>
      <c r="K57" s="1"/>
    </row>
    <row r="58" spans="1:11" x14ac:dyDescent="0.3">
      <c r="A58" s="25"/>
      <c r="B58" s="10"/>
      <c r="C58" s="11"/>
      <c r="D58" s="11"/>
      <c r="E58" s="12"/>
      <c r="F58" s="68"/>
      <c r="G58" s="1"/>
      <c r="H58" s="1"/>
      <c r="I58" s="1"/>
      <c r="J58" s="1"/>
      <c r="K58" s="1"/>
    </row>
    <row r="59" spans="1:11" x14ac:dyDescent="0.3">
      <c r="A59" s="25"/>
      <c r="B59" s="67" t="s">
        <v>122</v>
      </c>
      <c r="C59" s="11"/>
      <c r="D59" s="11"/>
      <c r="E59" s="12"/>
      <c r="F59" s="68">
        <f>F50+F53+F56</f>
        <v>81377.8</v>
      </c>
      <c r="G59" s="1"/>
      <c r="H59" s="1"/>
      <c r="I59" s="1"/>
      <c r="J59" s="1"/>
      <c r="K59" s="1"/>
    </row>
    <row r="60" spans="1:11" x14ac:dyDescent="0.3">
      <c r="A60" s="25"/>
      <c r="B60" s="10"/>
      <c r="C60" s="11"/>
      <c r="D60" s="11"/>
      <c r="E60" s="12"/>
      <c r="F60" s="68"/>
      <c r="G60" s="1"/>
      <c r="H60" s="1"/>
      <c r="I60" s="1"/>
      <c r="J60" s="1"/>
      <c r="K60" s="1"/>
    </row>
    <row r="61" spans="1:11" x14ac:dyDescent="0.3">
      <c r="A61" s="25"/>
      <c r="B61" s="14" t="s">
        <v>413</v>
      </c>
      <c r="C61" s="11"/>
      <c r="D61" s="11"/>
      <c r="E61" s="12"/>
      <c r="F61" s="68"/>
      <c r="G61" s="1"/>
      <c r="H61" s="1"/>
      <c r="I61" s="1"/>
      <c r="J61" s="1"/>
      <c r="K61" s="1"/>
    </row>
    <row r="62" spans="1:11" x14ac:dyDescent="0.3">
      <c r="A62" s="25"/>
      <c r="B62" s="10"/>
      <c r="C62" s="11"/>
      <c r="D62" s="11"/>
      <c r="E62" s="12"/>
      <c r="F62" s="12"/>
      <c r="G62" s="1"/>
      <c r="H62" s="1"/>
      <c r="I62" s="1"/>
      <c r="J62" s="1"/>
      <c r="K62" s="1"/>
    </row>
    <row r="63" spans="1:11" x14ac:dyDescent="0.3">
      <c r="A63" s="25" t="s">
        <v>414</v>
      </c>
      <c r="B63" s="38" t="s">
        <v>415</v>
      </c>
      <c r="C63" s="11">
        <v>1571</v>
      </c>
      <c r="D63" s="11" t="s">
        <v>120</v>
      </c>
      <c r="E63" s="12">
        <v>36</v>
      </c>
      <c r="F63" s="12">
        <f>C63*E63</f>
        <v>56556</v>
      </c>
      <c r="G63" s="1"/>
      <c r="H63" s="1"/>
      <c r="I63" s="1"/>
      <c r="J63" s="1"/>
      <c r="K63" s="1"/>
    </row>
    <row r="64" spans="1:11" x14ac:dyDescent="0.3">
      <c r="A64" s="25"/>
      <c r="B64" s="38" t="s">
        <v>416</v>
      </c>
      <c r="C64" s="11"/>
      <c r="D64" s="11"/>
      <c r="E64" s="12"/>
      <c r="F64" s="12"/>
      <c r="G64" s="1"/>
      <c r="H64" s="1"/>
      <c r="I64" s="1"/>
      <c r="J64" s="1"/>
      <c r="K64" s="1"/>
    </row>
    <row r="65" spans="1:11" x14ac:dyDescent="0.3">
      <c r="A65" s="25"/>
      <c r="B65" s="10"/>
      <c r="C65" s="11"/>
      <c r="D65" s="11"/>
      <c r="E65" s="12"/>
      <c r="F65" s="12"/>
      <c r="G65" s="1"/>
      <c r="H65" s="1"/>
      <c r="I65" s="1"/>
      <c r="J65" s="1"/>
      <c r="K65" s="1"/>
    </row>
    <row r="66" spans="1:11" x14ac:dyDescent="0.3">
      <c r="A66" s="25" t="s">
        <v>420</v>
      </c>
      <c r="B66" s="10" t="s">
        <v>421</v>
      </c>
      <c r="C66" s="11">
        <v>1571</v>
      </c>
      <c r="D66" s="11" t="s">
        <v>120</v>
      </c>
      <c r="E66" s="12">
        <v>20</v>
      </c>
      <c r="F66" s="12">
        <f t="shared" ref="F66" si="4">C66*E66</f>
        <v>31420</v>
      </c>
      <c r="G66" s="1"/>
      <c r="H66" s="1"/>
      <c r="I66" s="1"/>
      <c r="J66" s="1"/>
      <c r="K66" s="1"/>
    </row>
    <row r="67" spans="1:11" x14ac:dyDescent="0.3">
      <c r="A67" s="25"/>
      <c r="B67" s="10" t="s">
        <v>422</v>
      </c>
      <c r="C67" s="11"/>
      <c r="D67" s="11"/>
      <c r="E67" s="12"/>
      <c r="F67" s="12"/>
      <c r="G67" s="1"/>
      <c r="H67" s="1"/>
      <c r="I67" s="1"/>
      <c r="J67" s="1"/>
      <c r="K67" s="1"/>
    </row>
    <row r="68" spans="1:11" x14ac:dyDescent="0.3">
      <c r="A68" s="25"/>
      <c r="B68" s="10"/>
      <c r="C68" s="11"/>
      <c r="D68" s="11"/>
      <c r="E68" s="12"/>
      <c r="F68" s="68"/>
      <c r="G68" s="1"/>
      <c r="H68" s="1"/>
      <c r="I68" s="1"/>
      <c r="J68" s="1"/>
      <c r="K68" s="1"/>
    </row>
    <row r="69" spans="1:11" x14ac:dyDescent="0.3">
      <c r="A69" s="25"/>
      <c r="B69" s="67" t="s">
        <v>122</v>
      </c>
      <c r="C69" s="11"/>
      <c r="D69" s="11"/>
      <c r="E69" s="12"/>
      <c r="F69" s="68">
        <f>F63+F66</f>
        <v>87976</v>
      </c>
      <c r="G69" s="1"/>
      <c r="H69" s="1"/>
      <c r="I69" s="1"/>
      <c r="J69" s="1"/>
      <c r="K69" s="1"/>
    </row>
    <row r="70" spans="1:11" x14ac:dyDescent="0.3">
      <c r="A70" s="25"/>
      <c r="B70" s="10"/>
      <c r="C70" s="11"/>
      <c r="D70" s="11"/>
      <c r="E70" s="12"/>
      <c r="F70" s="68"/>
      <c r="G70" s="1"/>
      <c r="H70" s="1"/>
      <c r="I70" s="1"/>
      <c r="J70" s="1"/>
      <c r="K70" s="1"/>
    </row>
    <row r="71" spans="1:11" x14ac:dyDescent="0.3">
      <c r="A71" s="25"/>
      <c r="B71" s="14" t="s">
        <v>423</v>
      </c>
      <c r="C71" s="11"/>
      <c r="D71" s="11"/>
      <c r="E71" s="12"/>
      <c r="F71" s="68"/>
      <c r="G71" s="1"/>
      <c r="H71" s="1"/>
      <c r="I71" s="1"/>
      <c r="J71" s="1"/>
      <c r="K71" s="1"/>
    </row>
    <row r="72" spans="1:11" x14ac:dyDescent="0.3">
      <c r="A72" s="25"/>
      <c r="B72" s="10"/>
      <c r="C72" s="11"/>
      <c r="D72" s="11"/>
      <c r="E72" s="12"/>
      <c r="F72" s="12"/>
      <c r="G72" s="1"/>
      <c r="H72" s="1"/>
      <c r="I72" s="1"/>
      <c r="J72" s="1"/>
      <c r="K72" s="1"/>
    </row>
    <row r="73" spans="1:11" x14ac:dyDescent="0.3">
      <c r="A73" s="25" t="s">
        <v>426</v>
      </c>
      <c r="B73" s="10" t="s">
        <v>424</v>
      </c>
      <c r="C73" s="11">
        <v>1571</v>
      </c>
      <c r="D73" s="11" t="s">
        <v>120</v>
      </c>
      <c r="E73" s="12">
        <v>16</v>
      </c>
      <c r="F73" s="12">
        <f>C73*E73</f>
        <v>25136</v>
      </c>
      <c r="G73" s="1"/>
      <c r="H73" s="1"/>
      <c r="I73" s="1"/>
      <c r="J73" s="1"/>
      <c r="K73" s="1"/>
    </row>
    <row r="74" spans="1:11" x14ac:dyDescent="0.3">
      <c r="A74" s="25"/>
      <c r="B74" s="10" t="s">
        <v>425</v>
      </c>
      <c r="C74" s="11"/>
      <c r="D74" s="11"/>
      <c r="E74" s="12"/>
      <c r="F74" s="12"/>
      <c r="G74" s="1"/>
      <c r="H74" s="1"/>
      <c r="I74" s="1"/>
      <c r="J74" s="1"/>
      <c r="K74" s="1"/>
    </row>
    <row r="75" spans="1:11" x14ac:dyDescent="0.3">
      <c r="A75" s="25"/>
      <c r="B75" s="10"/>
      <c r="C75" s="11"/>
      <c r="D75" s="11"/>
      <c r="E75" s="12"/>
      <c r="F75" s="12"/>
      <c r="G75" s="1"/>
      <c r="H75" s="1"/>
      <c r="I75" s="1"/>
      <c r="J75" s="1"/>
      <c r="K75" s="1"/>
    </row>
    <row r="76" spans="1:11" x14ac:dyDescent="0.3">
      <c r="A76" s="25" t="s">
        <v>427</v>
      </c>
      <c r="B76" s="10" t="s">
        <v>418</v>
      </c>
      <c r="C76" s="11">
        <v>1571</v>
      </c>
      <c r="D76" s="11" t="s">
        <v>120</v>
      </c>
      <c r="E76" s="12">
        <v>23</v>
      </c>
      <c r="F76" s="12">
        <f t="shared" ref="F76:F79" si="5">C76*E76</f>
        <v>36133</v>
      </c>
      <c r="G76" s="1"/>
      <c r="H76" s="1"/>
      <c r="I76" s="1"/>
      <c r="J76" s="1"/>
      <c r="K76" s="1"/>
    </row>
    <row r="77" spans="1:11" x14ac:dyDescent="0.3">
      <c r="A77" s="25"/>
      <c r="B77" s="10" t="s">
        <v>419</v>
      </c>
      <c r="C77" s="11"/>
      <c r="D77" s="11"/>
      <c r="E77" s="12"/>
      <c r="F77" s="12"/>
      <c r="G77" s="1"/>
      <c r="H77" s="1"/>
      <c r="I77" s="1"/>
      <c r="J77" s="1"/>
      <c r="K77" s="1"/>
    </row>
    <row r="78" spans="1:11" x14ac:dyDescent="0.3">
      <c r="A78" s="25"/>
      <c r="B78" s="10"/>
      <c r="C78" s="11"/>
      <c r="D78" s="11"/>
      <c r="E78" s="12"/>
      <c r="F78" s="12"/>
      <c r="G78" s="1"/>
      <c r="H78" s="1"/>
      <c r="I78" s="1"/>
      <c r="J78" s="1"/>
      <c r="K78" s="1"/>
    </row>
    <row r="79" spans="1:11" x14ac:dyDescent="0.3">
      <c r="A79" s="25" t="s">
        <v>430</v>
      </c>
      <c r="B79" s="10" t="s">
        <v>428</v>
      </c>
      <c r="C79" s="11">
        <v>1571</v>
      </c>
      <c r="D79" s="11" t="s">
        <v>120</v>
      </c>
      <c r="E79" s="12">
        <v>43</v>
      </c>
      <c r="F79" s="12">
        <f t="shared" si="5"/>
        <v>67553</v>
      </c>
      <c r="G79" s="1"/>
      <c r="H79" s="1"/>
      <c r="I79" s="1"/>
      <c r="J79" s="1"/>
      <c r="K79" s="1"/>
    </row>
    <row r="80" spans="1:11" x14ac:dyDescent="0.3">
      <c r="A80" s="25"/>
      <c r="B80" s="10" t="s">
        <v>429</v>
      </c>
      <c r="C80" s="11"/>
      <c r="D80" s="11"/>
      <c r="E80" s="12"/>
      <c r="F80" s="68"/>
      <c r="G80" s="1"/>
      <c r="H80" s="1"/>
      <c r="I80" s="1"/>
      <c r="J80" s="1"/>
      <c r="K80" s="1"/>
    </row>
    <row r="81" spans="1:11" x14ac:dyDescent="0.3">
      <c r="A81" s="39"/>
      <c r="B81" s="10"/>
      <c r="C81" s="11"/>
      <c r="D81" s="11"/>
      <c r="E81" s="12"/>
      <c r="F81" s="68"/>
      <c r="G81" s="1"/>
      <c r="H81" s="1"/>
      <c r="I81" s="1"/>
      <c r="J81" s="1"/>
      <c r="K81" s="1"/>
    </row>
    <row r="82" spans="1:11" x14ac:dyDescent="0.3">
      <c r="A82" s="39"/>
      <c r="B82" s="67" t="s">
        <v>122</v>
      </c>
      <c r="C82" s="11"/>
      <c r="D82" s="11"/>
      <c r="E82" s="12"/>
      <c r="F82" s="68">
        <f>F73+F76+F79</f>
        <v>128822</v>
      </c>
      <c r="G82" s="1"/>
      <c r="H82" s="1"/>
      <c r="I82" s="1"/>
      <c r="J82" s="1"/>
      <c r="K82" s="1"/>
    </row>
    <row r="83" spans="1:11" x14ac:dyDescent="0.3">
      <c r="A83" s="39"/>
      <c r="B83" s="67"/>
      <c r="C83" s="11"/>
      <c r="D83" s="11"/>
      <c r="E83" s="12"/>
      <c r="F83" s="68"/>
      <c r="G83" s="1"/>
      <c r="H83" s="1"/>
      <c r="I83" s="1"/>
      <c r="J83" s="1"/>
      <c r="K83" s="1"/>
    </row>
    <row r="84" spans="1:11" x14ac:dyDescent="0.3">
      <c r="A84" s="39"/>
      <c r="B84" s="67"/>
      <c r="C84" s="10"/>
      <c r="D84" s="11"/>
      <c r="E84" s="11"/>
      <c r="F84" s="12"/>
      <c r="G84" s="1"/>
      <c r="H84" s="1"/>
      <c r="I84" s="1"/>
      <c r="J84" s="1"/>
      <c r="K84" s="1"/>
    </row>
    <row r="85" spans="1:11" ht="15" thickBot="1" x14ac:dyDescent="0.35">
      <c r="A85" s="163" t="s">
        <v>115</v>
      </c>
      <c r="B85" s="163"/>
      <c r="C85" s="163"/>
      <c r="D85" s="163"/>
      <c r="E85" s="163"/>
      <c r="F85" s="24">
        <f>F21+F31+F44+F59+F69+F82</f>
        <v>948240.8</v>
      </c>
      <c r="G85" s="1"/>
      <c r="H85" s="1"/>
      <c r="I85" s="1"/>
      <c r="J85" s="1"/>
      <c r="K85" s="1"/>
    </row>
    <row r="86" spans="1:11" ht="15" thickTop="1" x14ac:dyDescent="0.3">
      <c r="A86" s="39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6.8" hidden="1" customHeight="1" x14ac:dyDescent="0.3">
      <c r="A87" s="39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idden="1" x14ac:dyDescent="0.3">
      <c r="A88" s="39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idden="1" x14ac:dyDescent="0.3">
      <c r="A89" s="39"/>
      <c r="B89" s="1"/>
      <c r="C89" s="1"/>
      <c r="D89" s="1"/>
      <c r="E89" s="1"/>
      <c r="F89" s="1"/>
      <c r="G89" s="1"/>
      <c r="H89" s="1"/>
      <c r="I89" s="1"/>
    </row>
    <row r="90" spans="1:11" hidden="1" x14ac:dyDescent="0.3">
      <c r="A90" s="39"/>
      <c r="B90" s="1"/>
      <c r="C90" s="1"/>
      <c r="D90" s="1"/>
      <c r="E90" s="1"/>
      <c r="F90" s="1"/>
      <c r="G90" s="1"/>
      <c r="H90" s="1"/>
      <c r="I90" s="1"/>
    </row>
    <row r="91" spans="1:11" hidden="1" x14ac:dyDescent="0.3">
      <c r="A91" s="39"/>
      <c r="B91" s="1"/>
      <c r="C91" s="1"/>
      <c r="D91" s="1"/>
      <c r="E91" s="1"/>
      <c r="F91" s="1"/>
      <c r="G91" s="1"/>
      <c r="H91" s="1"/>
      <c r="I91" s="1"/>
    </row>
    <row r="92" spans="1:11" hidden="1" x14ac:dyDescent="0.3">
      <c r="A92" s="39"/>
      <c r="B92" s="1"/>
      <c r="C92" s="1"/>
      <c r="D92" s="1"/>
      <c r="E92" s="1"/>
      <c r="F92" s="1"/>
      <c r="G92" s="1"/>
      <c r="H92" s="1"/>
      <c r="I92" s="1"/>
    </row>
    <row r="93" spans="1:11" hidden="1" x14ac:dyDescent="0.3">
      <c r="A93" s="39"/>
      <c r="B93" s="1"/>
      <c r="C93" s="1"/>
      <c r="D93" s="1"/>
      <c r="E93" s="1"/>
      <c r="F93" s="1"/>
      <c r="G93" s="1"/>
      <c r="H93" s="1"/>
      <c r="I93" s="1"/>
    </row>
    <row r="94" spans="1:11" hidden="1" x14ac:dyDescent="0.3">
      <c r="A94" s="39"/>
      <c r="B94" s="1"/>
      <c r="C94" s="1"/>
      <c r="D94" s="1"/>
      <c r="E94" s="1"/>
      <c r="F94" s="1"/>
      <c r="G94" s="1"/>
      <c r="H94" s="1"/>
      <c r="I94" s="1"/>
    </row>
    <row r="95" spans="1:11" hidden="1" x14ac:dyDescent="0.3">
      <c r="A95" s="39"/>
      <c r="B95" s="1"/>
      <c r="C95" s="1"/>
      <c r="D95" s="1"/>
      <c r="E95" s="1"/>
      <c r="F95" s="1"/>
      <c r="G95" s="1"/>
      <c r="H95" s="1"/>
      <c r="I95" s="1"/>
    </row>
    <row r="96" spans="1:11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</sheetData>
  <mergeCells count="1">
    <mergeCell ref="A85:E85"/>
  </mergeCells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K96"/>
  <sheetViews>
    <sheetView view="pageBreakPreview" zoomScale="79" zoomScaleNormal="100" zoomScaleSheetLayoutView="70" zoomScalePageLayoutView="85" workbookViewId="0">
      <selection activeCell="A21" sqref="A21:XFD97"/>
    </sheetView>
  </sheetViews>
  <sheetFormatPr defaultColWidth="8.88671875" defaultRowHeight="14.4" customHeight="1" zeroHeight="1" x14ac:dyDescent="0.3"/>
  <cols>
    <col min="1" max="1" width="9" style="2" customWidth="1"/>
    <col min="2" max="2" width="31.21875" style="2" bestFit="1" customWidth="1"/>
    <col min="3" max="4" width="8.88671875" style="2" customWidth="1"/>
    <col min="5" max="6" width="14.33203125" style="2" bestFit="1" customWidth="1"/>
    <col min="7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254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10"/>
      <c r="B8" s="14" t="s">
        <v>431</v>
      </c>
      <c r="C8" s="11"/>
      <c r="D8" s="11"/>
      <c r="E8" s="12"/>
      <c r="F8" s="11"/>
      <c r="G8" s="1"/>
      <c r="H8" s="1"/>
      <c r="I8" s="1"/>
    </row>
    <row r="9" spans="1:9" x14ac:dyDescent="0.3">
      <c r="A9" s="10"/>
      <c r="B9" s="14" t="s">
        <v>432</v>
      </c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10"/>
      <c r="C10" s="11"/>
      <c r="D10" s="11"/>
      <c r="E10" s="12"/>
      <c r="F10" s="11"/>
      <c r="G10" s="1"/>
      <c r="H10" s="1"/>
      <c r="I10" s="1"/>
    </row>
    <row r="11" spans="1:9" x14ac:dyDescent="0.3">
      <c r="A11" s="10" t="s">
        <v>434</v>
      </c>
      <c r="B11" s="10" t="s">
        <v>433</v>
      </c>
      <c r="C11" s="11">
        <v>1</v>
      </c>
      <c r="D11" s="11" t="s">
        <v>572</v>
      </c>
      <c r="E11" s="12">
        <v>350000</v>
      </c>
      <c r="F11" s="12">
        <v>450000</v>
      </c>
      <c r="G11" s="1"/>
      <c r="H11" s="1"/>
      <c r="I11" s="1"/>
    </row>
    <row r="12" spans="1:9" x14ac:dyDescent="0.3">
      <c r="A12" s="10"/>
      <c r="B12" s="10" t="s">
        <v>435</v>
      </c>
      <c r="C12" s="11"/>
      <c r="D12" s="11"/>
      <c r="E12" s="12"/>
      <c r="F12" s="12"/>
      <c r="G12" s="1"/>
      <c r="H12" s="1"/>
      <c r="I12" s="1"/>
    </row>
    <row r="13" spans="1:9" x14ac:dyDescent="0.3">
      <c r="A13" s="10"/>
      <c r="B13" s="10"/>
      <c r="C13" s="11"/>
      <c r="D13" s="11"/>
      <c r="E13" s="12"/>
      <c r="F13" s="12"/>
      <c r="G13" s="1"/>
      <c r="H13" s="1"/>
      <c r="I13" s="1"/>
    </row>
    <row r="14" spans="1:9" x14ac:dyDescent="0.3">
      <c r="A14" s="10" t="s">
        <v>436</v>
      </c>
      <c r="B14" s="38" t="s">
        <v>437</v>
      </c>
      <c r="C14" s="11">
        <v>1</v>
      </c>
      <c r="D14" s="11" t="s">
        <v>572</v>
      </c>
      <c r="E14" s="12">
        <v>50000</v>
      </c>
      <c r="F14" s="12">
        <f t="shared" ref="F14" si="0">C14*E14</f>
        <v>50000</v>
      </c>
      <c r="G14" s="1"/>
      <c r="H14" s="1"/>
      <c r="I14" s="1"/>
    </row>
    <row r="15" spans="1:9" x14ac:dyDescent="0.3">
      <c r="A15" s="10"/>
      <c r="B15" s="10" t="s">
        <v>438</v>
      </c>
      <c r="C15" s="11"/>
      <c r="D15" s="11"/>
      <c r="E15" s="12"/>
      <c r="F15" s="11"/>
      <c r="G15" s="1"/>
      <c r="H15" s="1"/>
      <c r="I15" s="1"/>
    </row>
    <row r="16" spans="1:9" x14ac:dyDescent="0.3">
      <c r="A16" s="10"/>
      <c r="B16" s="10"/>
      <c r="C16" s="11"/>
      <c r="D16" s="11"/>
      <c r="E16" s="12"/>
      <c r="F16" s="11"/>
      <c r="G16" s="1"/>
      <c r="H16" s="1"/>
      <c r="I16" s="1"/>
    </row>
    <row r="17" spans="1:11" x14ac:dyDescent="0.3">
      <c r="A17" s="10"/>
      <c r="B17" s="67" t="s">
        <v>122</v>
      </c>
      <c r="C17" s="11"/>
      <c r="D17" s="11"/>
      <c r="E17" s="12"/>
      <c r="F17" s="68">
        <f>SUM(F11+F14)</f>
        <v>500000</v>
      </c>
      <c r="G17" s="1"/>
      <c r="H17" s="1"/>
      <c r="I17" s="1"/>
      <c r="J17" s="1"/>
      <c r="K17" s="1"/>
    </row>
    <row r="18" spans="1:11" x14ac:dyDescent="0.3">
      <c r="A18" s="10"/>
      <c r="B18" s="10"/>
      <c r="C18" s="11"/>
      <c r="D18" s="11"/>
      <c r="E18" s="12"/>
      <c r="F18" s="11"/>
      <c r="G18" s="1"/>
      <c r="H18" s="1"/>
      <c r="I18" s="1"/>
      <c r="J18" s="1"/>
      <c r="K18" s="1"/>
    </row>
    <row r="19" spans="1:11" ht="15" thickBot="1" x14ac:dyDescent="0.35">
      <c r="A19" s="163" t="s">
        <v>115</v>
      </c>
      <c r="B19" s="163"/>
      <c r="C19" s="163"/>
      <c r="D19" s="163"/>
      <c r="E19" s="163"/>
      <c r="F19" s="24">
        <f>F11+F14</f>
        <v>500000</v>
      </c>
      <c r="G19" s="1"/>
      <c r="H19" s="1"/>
      <c r="I19" s="1"/>
      <c r="J19" s="1"/>
      <c r="K19" s="1"/>
    </row>
    <row r="20" spans="1:11" ht="15" thickTop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idden="1" x14ac:dyDescent="0.3">
      <c r="A21" s="1"/>
      <c r="B21" s="1"/>
      <c r="C21" s="1"/>
      <c r="D21" s="1"/>
      <c r="E21" s="1"/>
      <c r="F21" s="1"/>
      <c r="G21" s="1"/>
      <c r="H21" s="1"/>
      <c r="I21" s="1"/>
    </row>
    <row r="22" spans="1:11" hidden="1" x14ac:dyDescent="0.3">
      <c r="A22" s="1"/>
      <c r="B22" s="1"/>
      <c r="C22" s="1"/>
      <c r="D22" s="1"/>
      <c r="E22" s="1"/>
      <c r="F22" s="1"/>
      <c r="G22" s="1"/>
      <c r="H22" s="1"/>
      <c r="I22" s="1"/>
    </row>
    <row r="23" spans="1:11" hidden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11" hidden="1" x14ac:dyDescent="0.3">
      <c r="A24" s="1"/>
      <c r="B24" s="1"/>
      <c r="C24" s="1"/>
      <c r="D24" s="1"/>
      <c r="E24" s="1"/>
      <c r="F24" s="1"/>
      <c r="G24" s="1"/>
      <c r="H24" s="1"/>
      <c r="I24" s="1"/>
    </row>
    <row r="25" spans="1:11" hidden="1" x14ac:dyDescent="0.3">
      <c r="A25" s="1"/>
      <c r="B25" s="1"/>
      <c r="C25" s="1"/>
      <c r="D25" s="1"/>
      <c r="E25" s="1"/>
      <c r="F25" s="1"/>
      <c r="G25" s="1"/>
      <c r="H25" s="1"/>
      <c r="I25" s="1"/>
    </row>
    <row r="26" spans="1:11" hidden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11" hidden="1" x14ac:dyDescent="0.3">
      <c r="A27" s="1"/>
      <c r="B27" s="1"/>
      <c r="C27" s="1"/>
      <c r="D27" s="1"/>
      <c r="E27" s="1"/>
      <c r="F27" s="1"/>
      <c r="G27" s="1"/>
      <c r="H27" s="1"/>
      <c r="I27" s="1"/>
    </row>
    <row r="28" spans="1:11" hidden="1" x14ac:dyDescent="0.3">
      <c r="A28" s="1"/>
      <c r="B28" s="1"/>
      <c r="C28" s="1"/>
      <c r="D28" s="1"/>
      <c r="E28" s="1"/>
      <c r="F28" s="1"/>
      <c r="G28" s="1"/>
      <c r="H28" s="1"/>
      <c r="I28" s="1"/>
    </row>
    <row r="29" spans="1:11" hidden="1" x14ac:dyDescent="0.3">
      <c r="A29" s="1"/>
      <c r="B29" s="1"/>
      <c r="C29" s="1"/>
      <c r="D29" s="1"/>
      <c r="E29" s="1"/>
      <c r="F29" s="1"/>
      <c r="G29" s="1"/>
      <c r="H29" s="1"/>
      <c r="I29" s="1"/>
    </row>
    <row r="30" spans="1:11" hidden="1" x14ac:dyDescent="0.3">
      <c r="A30" s="1"/>
      <c r="B30" s="1"/>
      <c r="C30" s="1"/>
      <c r="D30" s="1"/>
      <c r="E30" s="1"/>
      <c r="F30" s="1"/>
      <c r="G30" s="1"/>
      <c r="H30" s="1"/>
      <c r="I30" s="1"/>
    </row>
    <row r="31" spans="1:11" hidden="1" x14ac:dyDescent="0.3">
      <c r="A31" s="1"/>
      <c r="B31" s="1"/>
      <c r="C31" s="1"/>
      <c r="D31" s="1"/>
      <c r="E31" s="1"/>
      <c r="F31" s="1"/>
      <c r="G31" s="1"/>
      <c r="H31" s="1"/>
      <c r="I31" s="1"/>
    </row>
    <row r="32" spans="1:11" hidden="1" x14ac:dyDescent="0.3">
      <c r="A32" s="1"/>
      <c r="B32" s="1"/>
      <c r="C32" s="1"/>
      <c r="D32" s="1"/>
      <c r="E32" s="1"/>
      <c r="F32" s="1"/>
      <c r="G32" s="1"/>
      <c r="H32" s="1"/>
      <c r="I32" s="1"/>
    </row>
    <row r="33" spans="1:9" hidden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idden="1" x14ac:dyDescent="0.3">
      <c r="A34" s="1"/>
      <c r="B34" s="1"/>
      <c r="C34" s="1"/>
      <c r="D34" s="1"/>
      <c r="E34" s="1"/>
      <c r="F34" s="1"/>
      <c r="G34" s="1"/>
      <c r="H34" s="1"/>
      <c r="I34" s="1"/>
    </row>
    <row r="35" spans="1:9" hidden="1" x14ac:dyDescent="0.3">
      <c r="A35" s="1"/>
      <c r="B35" s="1"/>
      <c r="C35" s="1"/>
      <c r="D35" s="1"/>
      <c r="E35" s="1"/>
      <c r="F35" s="1"/>
      <c r="G35" s="1"/>
      <c r="H35" s="1"/>
      <c r="I35" s="1"/>
    </row>
    <row r="36" spans="1:9" hidden="1" x14ac:dyDescent="0.3">
      <c r="A36" s="1"/>
      <c r="B36" s="1"/>
      <c r="C36" s="1"/>
      <c r="D36" s="1"/>
      <c r="E36" s="1"/>
      <c r="F36" s="1"/>
      <c r="G36" s="1"/>
      <c r="H36" s="1"/>
      <c r="I36" s="1"/>
    </row>
    <row r="37" spans="1:9" hidden="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idden="1" x14ac:dyDescent="0.3"/>
    <row r="51" spans="1:9" hidden="1" x14ac:dyDescent="0.3"/>
    <row r="52" spans="1:9" hidden="1" x14ac:dyDescent="0.3"/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</sheetData>
  <mergeCells count="1">
    <mergeCell ref="A19:E1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I98"/>
  <sheetViews>
    <sheetView view="pageBreakPreview" topLeftCell="A61" zoomScale="98" zoomScaleNormal="100" zoomScaleSheetLayoutView="70" zoomScalePageLayoutView="85" workbookViewId="0">
      <selection activeCell="F75" sqref="F75"/>
    </sheetView>
  </sheetViews>
  <sheetFormatPr defaultColWidth="8.88671875" defaultRowHeight="14.4" customHeight="1" x14ac:dyDescent="0.3"/>
  <cols>
    <col min="1" max="1" width="8" style="2" customWidth="1"/>
    <col min="2" max="2" width="32.88671875" style="2" bestFit="1" customWidth="1"/>
    <col min="3" max="3" width="4.109375" style="2" bestFit="1" customWidth="1"/>
    <col min="4" max="4" width="6.44140625" style="2" customWidth="1"/>
    <col min="5" max="5" width="13.77734375" style="2" bestFit="1" customWidth="1"/>
    <col min="6" max="6" width="12.33203125" style="2" bestFit="1" customWidth="1"/>
    <col min="7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255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10"/>
      <c r="B8" s="93" t="s">
        <v>439</v>
      </c>
      <c r="C8" s="11"/>
      <c r="D8" s="11"/>
      <c r="E8" s="12"/>
      <c r="F8" s="11"/>
      <c r="G8" s="1"/>
      <c r="H8" s="1"/>
      <c r="I8" s="1"/>
    </row>
    <row r="9" spans="1:9" x14ac:dyDescent="0.3">
      <c r="A9" s="10"/>
      <c r="B9" s="93"/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38" t="s">
        <v>440</v>
      </c>
      <c r="C10" s="11">
        <v>1</v>
      </c>
      <c r="D10" s="11" t="s">
        <v>2</v>
      </c>
      <c r="E10" s="12" t="s">
        <v>482</v>
      </c>
      <c r="F10" s="11"/>
      <c r="G10" s="1"/>
      <c r="H10" s="1"/>
      <c r="I10" s="1"/>
    </row>
    <row r="11" spans="1:9" x14ac:dyDescent="0.3">
      <c r="A11" s="10"/>
      <c r="B11" s="38" t="s">
        <v>441</v>
      </c>
      <c r="C11" s="11"/>
      <c r="D11" s="11"/>
      <c r="E11" s="12"/>
      <c r="F11" s="11"/>
      <c r="G11" s="1"/>
      <c r="H11" s="1"/>
      <c r="I11" s="1"/>
    </row>
    <row r="12" spans="1:9" x14ac:dyDescent="0.3">
      <c r="A12" s="10"/>
      <c r="B12" s="38"/>
      <c r="C12" s="11"/>
      <c r="D12" s="11"/>
      <c r="E12" s="12"/>
      <c r="F12" s="11"/>
      <c r="G12" s="1"/>
      <c r="H12" s="1"/>
      <c r="I12" s="1"/>
    </row>
    <row r="13" spans="1:9" x14ac:dyDescent="0.3">
      <c r="A13" s="10"/>
      <c r="B13" s="93" t="s">
        <v>442</v>
      </c>
      <c r="C13" s="11"/>
      <c r="D13" s="11"/>
      <c r="E13" s="12"/>
      <c r="F13" s="11"/>
      <c r="G13" s="1"/>
      <c r="H13" s="1"/>
      <c r="I13" s="1"/>
    </row>
    <row r="14" spans="1:9" x14ac:dyDescent="0.3">
      <c r="A14" s="10"/>
      <c r="B14" s="93"/>
      <c r="C14" s="11"/>
      <c r="D14" s="11"/>
      <c r="E14" s="12"/>
      <c r="F14" s="11"/>
      <c r="G14" s="1"/>
      <c r="H14" s="1"/>
      <c r="I14" s="1"/>
    </row>
    <row r="15" spans="1:9" x14ac:dyDescent="0.3">
      <c r="A15" s="10"/>
      <c r="B15" s="38" t="s">
        <v>440</v>
      </c>
      <c r="C15" s="11">
        <v>1</v>
      </c>
      <c r="D15" s="11" t="s">
        <v>2</v>
      </c>
      <c r="E15" s="12" t="s">
        <v>482</v>
      </c>
      <c r="F15" s="11"/>
      <c r="G15" s="1"/>
      <c r="H15" s="1"/>
      <c r="I15" s="1"/>
    </row>
    <row r="16" spans="1:9" x14ac:dyDescent="0.3">
      <c r="A16" s="10"/>
      <c r="B16" s="38" t="s">
        <v>441</v>
      </c>
      <c r="C16" s="11"/>
      <c r="D16" s="11"/>
      <c r="E16" s="12"/>
      <c r="F16" s="11"/>
      <c r="G16" s="1"/>
      <c r="H16" s="1"/>
      <c r="I16" s="1"/>
    </row>
    <row r="17" spans="1:9" x14ac:dyDescent="0.3">
      <c r="A17" s="10"/>
      <c r="B17" s="38"/>
      <c r="C17" s="11"/>
      <c r="D17" s="11"/>
      <c r="E17" s="12"/>
      <c r="F17" s="11"/>
      <c r="G17" s="1"/>
      <c r="H17" s="1"/>
      <c r="I17" s="1"/>
    </row>
    <row r="18" spans="1:9" x14ac:dyDescent="0.3">
      <c r="A18" s="10"/>
      <c r="B18" s="93" t="s">
        <v>443</v>
      </c>
      <c r="C18" s="11"/>
      <c r="D18" s="11"/>
      <c r="E18" s="12"/>
      <c r="F18" s="11"/>
      <c r="G18" s="1"/>
      <c r="H18" s="1"/>
      <c r="I18" s="1"/>
    </row>
    <row r="19" spans="1:9" x14ac:dyDescent="0.3">
      <c r="A19" s="10"/>
      <c r="B19" s="93"/>
      <c r="C19" s="11"/>
      <c r="D19" s="11"/>
      <c r="E19" s="12"/>
      <c r="F19" s="11"/>
      <c r="G19" s="1"/>
      <c r="H19" s="1"/>
      <c r="I19" s="1"/>
    </row>
    <row r="20" spans="1:9" x14ac:dyDescent="0.3">
      <c r="A20" s="10"/>
      <c r="B20" s="38" t="s">
        <v>440</v>
      </c>
      <c r="C20" s="11">
        <v>1</v>
      </c>
      <c r="D20" s="11" t="s">
        <v>2</v>
      </c>
      <c r="E20" s="12" t="s">
        <v>482</v>
      </c>
      <c r="F20" s="11"/>
      <c r="G20" s="1"/>
      <c r="H20" s="1"/>
      <c r="I20" s="1"/>
    </row>
    <row r="21" spans="1:9" x14ac:dyDescent="0.3">
      <c r="A21" s="10"/>
      <c r="B21" s="38" t="s">
        <v>441</v>
      </c>
      <c r="C21" s="11"/>
      <c r="D21" s="11"/>
      <c r="E21" s="12"/>
      <c r="F21" s="11"/>
      <c r="G21" s="1"/>
      <c r="H21" s="1"/>
      <c r="I21" s="1"/>
    </row>
    <row r="22" spans="1:9" x14ac:dyDescent="0.3">
      <c r="A22" s="10"/>
      <c r="B22" s="38"/>
      <c r="C22" s="11"/>
      <c r="D22" s="11"/>
      <c r="E22" s="12"/>
      <c r="F22" s="11"/>
      <c r="G22" s="1"/>
      <c r="H22" s="1"/>
      <c r="I22" s="1"/>
    </row>
    <row r="23" spans="1:9" x14ac:dyDescent="0.3">
      <c r="A23" s="10"/>
      <c r="B23" s="93" t="s">
        <v>444</v>
      </c>
      <c r="C23" s="11"/>
      <c r="D23" s="11"/>
      <c r="E23" s="12"/>
      <c r="F23" s="11"/>
      <c r="G23" s="1"/>
      <c r="H23" s="1"/>
      <c r="I23" s="1"/>
    </row>
    <row r="24" spans="1:9" x14ac:dyDescent="0.3">
      <c r="A24" s="10"/>
      <c r="B24" s="93"/>
      <c r="C24" s="11"/>
      <c r="D24" s="11"/>
      <c r="E24" s="12"/>
      <c r="F24" s="11"/>
      <c r="G24" s="1"/>
      <c r="H24" s="1"/>
      <c r="I24" s="1"/>
    </row>
    <row r="25" spans="1:9" x14ac:dyDescent="0.3">
      <c r="A25" s="10"/>
      <c r="B25" s="38" t="s">
        <v>440</v>
      </c>
      <c r="C25" s="11">
        <v>1</v>
      </c>
      <c r="D25" s="11" t="s">
        <v>2</v>
      </c>
      <c r="E25" s="12" t="s">
        <v>482</v>
      </c>
      <c r="F25" s="11"/>
      <c r="G25" s="1"/>
      <c r="H25" s="1"/>
      <c r="I25" s="1"/>
    </row>
    <row r="26" spans="1:9" x14ac:dyDescent="0.3">
      <c r="A26" s="10"/>
      <c r="B26" s="38" t="s">
        <v>441</v>
      </c>
      <c r="C26" s="11"/>
      <c r="D26" s="11"/>
      <c r="E26" s="12"/>
      <c r="F26" s="11"/>
      <c r="G26" s="1"/>
      <c r="H26" s="1"/>
      <c r="I26" s="1"/>
    </row>
    <row r="27" spans="1:9" x14ac:dyDescent="0.3">
      <c r="A27" s="10"/>
      <c r="B27" s="38"/>
      <c r="C27" s="11"/>
      <c r="D27" s="11"/>
      <c r="E27" s="12"/>
      <c r="F27" s="11"/>
      <c r="G27" s="1"/>
      <c r="H27" s="1"/>
      <c r="I27" s="1"/>
    </row>
    <row r="28" spans="1:9" x14ac:dyDescent="0.3">
      <c r="A28" s="10"/>
      <c r="B28" s="93" t="s">
        <v>445</v>
      </c>
      <c r="C28" s="11"/>
      <c r="D28" s="11"/>
      <c r="E28" s="12"/>
      <c r="F28" s="11"/>
      <c r="G28" s="1"/>
      <c r="H28" s="1"/>
      <c r="I28" s="1"/>
    </row>
    <row r="29" spans="1:9" x14ac:dyDescent="0.3">
      <c r="A29" s="10"/>
      <c r="B29" s="93"/>
      <c r="C29" s="11"/>
      <c r="D29" s="11"/>
      <c r="E29" s="12"/>
      <c r="F29" s="11"/>
      <c r="G29" s="1"/>
      <c r="H29" s="1"/>
      <c r="I29" s="1"/>
    </row>
    <row r="30" spans="1:9" x14ac:dyDescent="0.3">
      <c r="A30" s="10"/>
      <c r="B30" s="38" t="s">
        <v>440</v>
      </c>
      <c r="C30" s="11">
        <v>1</v>
      </c>
      <c r="D30" s="11" t="s">
        <v>2</v>
      </c>
      <c r="E30" s="12" t="s">
        <v>482</v>
      </c>
      <c r="F30" s="11"/>
      <c r="G30" s="1"/>
      <c r="H30" s="1"/>
      <c r="I30" s="1"/>
    </row>
    <row r="31" spans="1:9" x14ac:dyDescent="0.3">
      <c r="A31" s="10"/>
      <c r="B31" s="38" t="s">
        <v>441</v>
      </c>
      <c r="C31" s="11"/>
      <c r="D31" s="11"/>
      <c r="E31" s="12"/>
      <c r="F31" s="11"/>
      <c r="G31" s="1"/>
      <c r="H31" s="1"/>
      <c r="I31" s="1"/>
    </row>
    <row r="32" spans="1:9" x14ac:dyDescent="0.3">
      <c r="A32" s="10"/>
      <c r="B32" s="10"/>
      <c r="C32" s="11"/>
      <c r="D32" s="11"/>
      <c r="E32" s="12"/>
      <c r="F32" s="11"/>
      <c r="G32" s="1"/>
      <c r="H32" s="1"/>
      <c r="I32" s="1"/>
    </row>
    <row r="33" spans="1:9" x14ac:dyDescent="0.3">
      <c r="A33" s="10"/>
      <c r="B33" s="93" t="s">
        <v>446</v>
      </c>
      <c r="C33" s="11"/>
      <c r="D33" s="11"/>
      <c r="E33" s="12"/>
      <c r="F33" s="11"/>
      <c r="G33" s="1"/>
      <c r="H33" s="1"/>
      <c r="I33" s="1"/>
    </row>
    <row r="34" spans="1:9" x14ac:dyDescent="0.3">
      <c r="A34" s="10"/>
      <c r="B34" s="93"/>
      <c r="C34" s="11"/>
      <c r="D34" s="11"/>
      <c r="E34" s="12"/>
      <c r="F34" s="11"/>
      <c r="G34" s="1"/>
      <c r="H34" s="1"/>
      <c r="I34" s="1"/>
    </row>
    <row r="35" spans="1:9" x14ac:dyDescent="0.3">
      <c r="A35" s="10"/>
      <c r="B35" s="38" t="s">
        <v>440</v>
      </c>
      <c r="C35" s="11">
        <v>1</v>
      </c>
      <c r="D35" s="11" t="s">
        <v>2</v>
      </c>
      <c r="E35" s="12" t="s">
        <v>482</v>
      </c>
      <c r="F35" s="11"/>
      <c r="G35" s="1"/>
      <c r="H35" s="1"/>
      <c r="I35" s="1"/>
    </row>
    <row r="36" spans="1:9" x14ac:dyDescent="0.3">
      <c r="A36" s="10"/>
      <c r="B36" s="38" t="s">
        <v>441</v>
      </c>
      <c r="C36" s="11"/>
      <c r="D36" s="11"/>
      <c r="E36" s="12"/>
      <c r="F36" s="11"/>
      <c r="G36" s="1"/>
      <c r="H36" s="1"/>
      <c r="I36" s="1"/>
    </row>
    <row r="37" spans="1:9" x14ac:dyDescent="0.3">
      <c r="A37" s="10"/>
      <c r="B37" s="10"/>
      <c r="C37" s="11"/>
      <c r="D37" s="11"/>
      <c r="E37" s="12"/>
      <c r="F37" s="11"/>
      <c r="G37" s="1"/>
      <c r="H37" s="1"/>
      <c r="I37" s="1"/>
    </row>
    <row r="38" spans="1:9" x14ac:dyDescent="0.3">
      <c r="A38" s="1"/>
      <c r="B38" s="93" t="s">
        <v>447</v>
      </c>
      <c r="C38" s="11"/>
      <c r="D38" s="11"/>
      <c r="E38" s="12"/>
      <c r="F38" s="11"/>
      <c r="G38" s="1"/>
      <c r="H38" s="1"/>
      <c r="I38" s="1"/>
    </row>
    <row r="39" spans="1:9" x14ac:dyDescent="0.3">
      <c r="A39" s="1"/>
      <c r="B39" s="93"/>
      <c r="C39" s="11"/>
      <c r="D39" s="11"/>
      <c r="E39" s="12"/>
      <c r="F39" s="11"/>
      <c r="G39" s="1"/>
      <c r="H39" s="1"/>
      <c r="I39" s="1"/>
    </row>
    <row r="40" spans="1:9" x14ac:dyDescent="0.3">
      <c r="A40" s="1"/>
      <c r="B40" s="38" t="s">
        <v>440</v>
      </c>
      <c r="C40" s="11">
        <v>1</v>
      </c>
      <c r="D40" s="11" t="s">
        <v>2</v>
      </c>
      <c r="E40" s="12" t="s">
        <v>482</v>
      </c>
      <c r="F40" s="11"/>
      <c r="G40" s="1"/>
      <c r="H40" s="1"/>
      <c r="I40" s="1"/>
    </row>
    <row r="41" spans="1:9" x14ac:dyDescent="0.3">
      <c r="A41" s="1"/>
      <c r="B41" s="38" t="s">
        <v>441</v>
      </c>
      <c r="C41" s="11"/>
      <c r="D41" s="11"/>
      <c r="E41" s="12"/>
      <c r="F41" s="11"/>
      <c r="G41" s="1"/>
      <c r="H41" s="1"/>
      <c r="I41" s="1"/>
    </row>
    <row r="42" spans="1:9" x14ac:dyDescent="0.3">
      <c r="A42" s="1"/>
      <c r="B42" s="10"/>
      <c r="C42" s="11"/>
      <c r="D42" s="11"/>
      <c r="E42" s="12"/>
      <c r="F42" s="11"/>
      <c r="G42" s="1"/>
      <c r="H42" s="1"/>
      <c r="I42" s="1"/>
    </row>
    <row r="43" spans="1:9" x14ac:dyDescent="0.3">
      <c r="A43" s="1"/>
      <c r="B43" s="93" t="s">
        <v>448</v>
      </c>
      <c r="C43" s="11"/>
      <c r="D43" s="11"/>
      <c r="E43" s="12"/>
      <c r="F43" s="11"/>
      <c r="G43" s="1"/>
      <c r="H43" s="1"/>
      <c r="I43" s="1"/>
    </row>
    <row r="44" spans="1:9" x14ac:dyDescent="0.3">
      <c r="A44" s="1"/>
      <c r="B44" s="93"/>
      <c r="C44" s="11"/>
      <c r="D44" s="11"/>
      <c r="E44" s="12"/>
      <c r="F44" s="11"/>
      <c r="G44" s="1"/>
      <c r="H44" s="1"/>
      <c r="I44" s="1"/>
    </row>
    <row r="45" spans="1:9" x14ac:dyDescent="0.3">
      <c r="A45" s="1"/>
      <c r="B45" s="38" t="s">
        <v>440</v>
      </c>
      <c r="C45" s="11">
        <v>1</v>
      </c>
      <c r="D45" s="11" t="s">
        <v>2</v>
      </c>
      <c r="E45" s="12" t="s">
        <v>482</v>
      </c>
      <c r="F45" s="11"/>
      <c r="G45" s="1"/>
      <c r="H45" s="1"/>
      <c r="I45" s="1"/>
    </row>
    <row r="46" spans="1:9" x14ac:dyDescent="0.3">
      <c r="A46" s="1"/>
      <c r="B46" s="38" t="s">
        <v>441</v>
      </c>
      <c r="C46" s="11"/>
      <c r="D46" s="11"/>
      <c r="E46" s="12"/>
      <c r="F46" s="11"/>
      <c r="G46" s="1"/>
      <c r="H46" s="1"/>
      <c r="I46" s="1"/>
    </row>
    <row r="47" spans="1:9" x14ac:dyDescent="0.3">
      <c r="A47" s="1"/>
      <c r="B47" s="10"/>
      <c r="C47" s="11"/>
      <c r="D47" s="11"/>
      <c r="E47" s="12"/>
      <c r="F47" s="11"/>
      <c r="G47" s="1"/>
      <c r="H47" s="1"/>
      <c r="I47" s="1"/>
    </row>
    <row r="48" spans="1:9" x14ac:dyDescent="0.3">
      <c r="A48" s="1"/>
      <c r="B48" s="93" t="s">
        <v>449</v>
      </c>
      <c r="C48" s="11"/>
      <c r="D48" s="11"/>
      <c r="E48" s="12"/>
      <c r="F48" s="11"/>
      <c r="G48" s="1"/>
      <c r="H48" s="1"/>
      <c r="I48" s="1"/>
    </row>
    <row r="49" spans="1:9" x14ac:dyDescent="0.3">
      <c r="A49" s="1"/>
      <c r="B49" s="93"/>
      <c r="C49" s="11"/>
      <c r="D49" s="11"/>
      <c r="E49" s="12"/>
      <c r="F49" s="11"/>
      <c r="G49" s="1"/>
      <c r="H49" s="1"/>
      <c r="I49" s="1"/>
    </row>
    <row r="50" spans="1:9" x14ac:dyDescent="0.3">
      <c r="A50" s="1"/>
      <c r="B50" s="38" t="s">
        <v>440</v>
      </c>
      <c r="C50" s="11">
        <v>1</v>
      </c>
      <c r="D50" s="11" t="s">
        <v>2</v>
      </c>
      <c r="E50" s="12" t="s">
        <v>482</v>
      </c>
      <c r="F50" s="11"/>
      <c r="G50" s="1"/>
      <c r="H50" s="1"/>
      <c r="I50" s="1"/>
    </row>
    <row r="51" spans="1:9" x14ac:dyDescent="0.3">
      <c r="A51" s="1"/>
      <c r="B51" s="38" t="s">
        <v>441</v>
      </c>
      <c r="C51" s="11"/>
      <c r="D51" s="11"/>
      <c r="E51" s="12"/>
      <c r="F51" s="11"/>
      <c r="G51" s="1"/>
      <c r="H51" s="1"/>
      <c r="I51" s="1"/>
    </row>
    <row r="52" spans="1:9" x14ac:dyDescent="0.3">
      <c r="A52" s="1"/>
      <c r="B52" s="10"/>
      <c r="C52" s="11"/>
      <c r="D52" s="11"/>
      <c r="E52" s="12"/>
      <c r="F52" s="11"/>
      <c r="G52" s="1"/>
    </row>
    <row r="53" spans="1:9" x14ac:dyDescent="0.3">
      <c r="A53" s="1"/>
      <c r="B53" s="93" t="s">
        <v>450</v>
      </c>
      <c r="C53" s="11"/>
      <c r="D53" s="11"/>
      <c r="E53" s="12"/>
      <c r="F53" s="11"/>
      <c r="G53" s="1"/>
    </row>
    <row r="54" spans="1:9" x14ac:dyDescent="0.3">
      <c r="A54" s="1"/>
      <c r="B54" s="93"/>
      <c r="C54" s="11"/>
      <c r="D54" s="11"/>
      <c r="E54" s="12"/>
      <c r="F54" s="11"/>
      <c r="G54" s="1"/>
    </row>
    <row r="55" spans="1:9" x14ac:dyDescent="0.3">
      <c r="A55" s="1"/>
      <c r="B55" s="38" t="s">
        <v>440</v>
      </c>
      <c r="C55" s="11">
        <v>1</v>
      </c>
      <c r="D55" s="11" t="s">
        <v>2</v>
      </c>
      <c r="E55" s="12" t="s">
        <v>482</v>
      </c>
      <c r="F55" s="11"/>
      <c r="G55" s="1"/>
    </row>
    <row r="56" spans="1:9" x14ac:dyDescent="0.3">
      <c r="A56" s="1"/>
      <c r="B56" s="38" t="s">
        <v>441</v>
      </c>
      <c r="C56" s="11"/>
      <c r="D56" s="11"/>
      <c r="E56" s="12"/>
      <c r="F56" s="11"/>
      <c r="G56" s="1"/>
    </row>
    <row r="57" spans="1:9" x14ac:dyDescent="0.3">
      <c r="A57" s="1"/>
      <c r="B57" s="93"/>
      <c r="C57" s="11"/>
      <c r="D57" s="11"/>
      <c r="E57" s="12"/>
      <c r="F57" s="11"/>
      <c r="G57" s="1"/>
    </row>
    <row r="58" spans="1:9" x14ac:dyDescent="0.3">
      <c r="A58" s="1"/>
      <c r="B58" s="93" t="s">
        <v>451</v>
      </c>
      <c r="C58" s="11"/>
      <c r="D58" s="11"/>
      <c r="E58" s="12"/>
      <c r="F58" s="11"/>
      <c r="G58" s="1"/>
    </row>
    <row r="59" spans="1:9" x14ac:dyDescent="0.3">
      <c r="A59" s="1"/>
      <c r="B59" s="93"/>
      <c r="C59" s="11"/>
      <c r="D59" s="11"/>
      <c r="E59" s="12"/>
      <c r="F59" s="11"/>
      <c r="G59" s="1"/>
    </row>
    <row r="60" spans="1:9" x14ac:dyDescent="0.3">
      <c r="A60" s="1"/>
      <c r="B60" s="38" t="s">
        <v>440</v>
      </c>
      <c r="C60" s="11">
        <v>1</v>
      </c>
      <c r="D60" s="11" t="s">
        <v>2</v>
      </c>
      <c r="E60" s="12" t="s">
        <v>482</v>
      </c>
      <c r="F60" s="11"/>
      <c r="G60" s="1"/>
    </row>
    <row r="61" spans="1:9" x14ac:dyDescent="0.3">
      <c r="A61" s="1"/>
      <c r="B61" s="38" t="s">
        <v>441</v>
      </c>
      <c r="C61" s="11"/>
      <c r="D61" s="11"/>
      <c r="E61" s="12"/>
      <c r="F61" s="11"/>
      <c r="G61" s="1"/>
    </row>
    <row r="62" spans="1:9" x14ac:dyDescent="0.3">
      <c r="A62" s="1"/>
      <c r="B62" s="93"/>
      <c r="C62" s="11"/>
      <c r="D62" s="11"/>
      <c r="E62" s="12"/>
      <c r="F62" s="11"/>
      <c r="G62" s="1"/>
    </row>
    <row r="63" spans="1:9" x14ac:dyDescent="0.3">
      <c r="A63" s="1"/>
      <c r="B63" s="93" t="s">
        <v>452</v>
      </c>
      <c r="C63" s="11"/>
      <c r="D63" s="11"/>
      <c r="E63" s="12"/>
      <c r="F63" s="11"/>
      <c r="G63" s="1"/>
    </row>
    <row r="64" spans="1:9" x14ac:dyDescent="0.3">
      <c r="A64" s="1"/>
      <c r="B64" s="93"/>
      <c r="C64" s="11"/>
      <c r="D64" s="11"/>
      <c r="E64" s="12"/>
      <c r="F64" s="11"/>
      <c r="G64" s="1"/>
    </row>
    <row r="65" spans="1:7" x14ac:dyDescent="0.3">
      <c r="A65" s="1"/>
      <c r="B65" s="38" t="s">
        <v>440</v>
      </c>
      <c r="C65" s="11">
        <v>1</v>
      </c>
      <c r="D65" s="11" t="s">
        <v>2</v>
      </c>
      <c r="E65" s="12" t="s">
        <v>482</v>
      </c>
      <c r="F65" s="11"/>
      <c r="G65" s="1"/>
    </row>
    <row r="66" spans="1:7" x14ac:dyDescent="0.3">
      <c r="A66" s="1"/>
      <c r="B66" s="38" t="s">
        <v>441</v>
      </c>
      <c r="C66" s="11"/>
      <c r="D66" s="11"/>
      <c r="E66" s="12"/>
      <c r="F66" s="11"/>
      <c r="G66" s="1"/>
    </row>
    <row r="67" spans="1:7" x14ac:dyDescent="0.3">
      <c r="A67" s="1"/>
      <c r="B67" s="93"/>
      <c r="C67" s="11"/>
      <c r="D67" s="11"/>
      <c r="E67" s="12"/>
      <c r="F67" s="11"/>
      <c r="G67" s="1"/>
    </row>
    <row r="68" spans="1:7" x14ac:dyDescent="0.3">
      <c r="A68" s="1"/>
      <c r="B68" s="93" t="s">
        <v>453</v>
      </c>
      <c r="C68" s="11"/>
      <c r="D68" s="11"/>
      <c r="E68" s="12"/>
      <c r="F68" s="11"/>
      <c r="G68" s="1"/>
    </row>
    <row r="69" spans="1:7" x14ac:dyDescent="0.3">
      <c r="A69" s="1"/>
      <c r="B69" s="93"/>
      <c r="C69" s="11"/>
      <c r="D69" s="11"/>
      <c r="E69" s="12"/>
      <c r="F69" s="11"/>
      <c r="G69" s="1"/>
    </row>
    <row r="70" spans="1:7" x14ac:dyDescent="0.3">
      <c r="A70" s="1"/>
      <c r="B70" s="38" t="s">
        <v>440</v>
      </c>
      <c r="C70" s="11">
        <v>1</v>
      </c>
      <c r="D70" s="11" t="s">
        <v>2</v>
      </c>
      <c r="E70" s="12" t="s">
        <v>482</v>
      </c>
      <c r="F70" s="11"/>
      <c r="G70" s="1"/>
    </row>
    <row r="71" spans="1:7" x14ac:dyDescent="0.3">
      <c r="A71" s="1"/>
      <c r="B71" s="38" t="s">
        <v>441</v>
      </c>
      <c r="C71" s="11"/>
      <c r="D71" s="11"/>
      <c r="E71" s="12"/>
      <c r="F71" s="11"/>
      <c r="G71" s="1"/>
    </row>
    <row r="72" spans="1:7" x14ac:dyDescent="0.3">
      <c r="A72" s="1"/>
      <c r="B72" s="93"/>
      <c r="C72" s="11"/>
      <c r="D72" s="11"/>
      <c r="E72" s="12"/>
      <c r="F72" s="11"/>
      <c r="G72" s="1"/>
    </row>
    <row r="73" spans="1:7" x14ac:dyDescent="0.3">
      <c r="A73" s="1"/>
      <c r="B73" s="93" t="s">
        <v>454</v>
      </c>
      <c r="C73" s="11"/>
      <c r="D73" s="11"/>
      <c r="E73" s="12"/>
      <c r="F73" s="11"/>
      <c r="G73" s="1"/>
    </row>
    <row r="74" spans="1:7" x14ac:dyDescent="0.3">
      <c r="A74" s="1"/>
      <c r="B74" s="93"/>
      <c r="C74" s="11"/>
      <c r="D74" s="11"/>
      <c r="E74" s="12"/>
      <c r="F74" s="11"/>
      <c r="G74" s="1"/>
    </row>
    <row r="75" spans="1:7" x14ac:dyDescent="0.3">
      <c r="A75" s="1"/>
      <c r="B75" s="38" t="s">
        <v>440</v>
      </c>
      <c r="C75" s="11">
        <v>1</v>
      </c>
      <c r="D75" s="11" t="s">
        <v>2</v>
      </c>
      <c r="E75" s="12" t="s">
        <v>482</v>
      </c>
      <c r="F75" s="11"/>
      <c r="G75" s="1"/>
    </row>
    <row r="76" spans="1:7" x14ac:dyDescent="0.3">
      <c r="A76" s="1"/>
      <c r="B76" s="38" t="s">
        <v>441</v>
      </c>
      <c r="C76" s="11"/>
      <c r="D76" s="11"/>
      <c r="E76" s="12"/>
      <c r="F76" s="11"/>
      <c r="G76" s="1"/>
    </row>
    <row r="77" spans="1:7" x14ac:dyDescent="0.3">
      <c r="A77" s="1"/>
      <c r="B77" s="93"/>
      <c r="C77" s="11"/>
      <c r="D77" s="11"/>
      <c r="E77" s="12"/>
      <c r="F77" s="11"/>
      <c r="G77" s="1"/>
    </row>
    <row r="78" spans="1:7" ht="15" thickBot="1" x14ac:dyDescent="0.35">
      <c r="A78" s="163" t="s">
        <v>115</v>
      </c>
      <c r="B78" s="163"/>
      <c r="C78" s="163"/>
      <c r="D78" s="163"/>
      <c r="E78" s="163"/>
      <c r="F78" s="24">
        <v>500000</v>
      </c>
      <c r="G78" s="1"/>
    </row>
    <row r="79" spans="1:7" ht="15" thickTop="1" x14ac:dyDescent="0.3">
      <c r="A79" s="1"/>
      <c r="B79" s="38"/>
      <c r="C79" s="1"/>
      <c r="D79" s="1"/>
      <c r="E79" s="1"/>
      <c r="F79" s="1"/>
      <c r="G79" s="1"/>
    </row>
    <row r="80" spans="1:7" x14ac:dyDescent="0.3"/>
    <row r="81" x14ac:dyDescent="0.3"/>
    <row r="82" x14ac:dyDescent="0.3"/>
    <row r="83" x14ac:dyDescent="0.3"/>
    <row r="84" x14ac:dyDescent="0.3"/>
    <row r="85" x14ac:dyDescent="0.3"/>
    <row r="86" x14ac:dyDescent="0.3"/>
    <row r="87" x14ac:dyDescent="0.3"/>
    <row r="88" x14ac:dyDescent="0.3"/>
    <row r="89" x14ac:dyDescent="0.3"/>
    <row r="90" x14ac:dyDescent="0.3"/>
    <row r="91" x14ac:dyDescent="0.3"/>
    <row r="92" x14ac:dyDescent="0.3"/>
    <row r="93" x14ac:dyDescent="0.3"/>
    <row r="94" x14ac:dyDescent="0.3"/>
    <row r="95" x14ac:dyDescent="0.3"/>
    <row r="96" x14ac:dyDescent="0.3"/>
    <row r="97" x14ac:dyDescent="0.3"/>
    <row r="98" x14ac:dyDescent="0.3"/>
  </sheetData>
  <mergeCells count="1">
    <mergeCell ref="A78:E78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I97"/>
  <sheetViews>
    <sheetView view="pageBreakPreview" zoomScale="85" zoomScaleNormal="100" zoomScaleSheetLayoutView="70" zoomScalePageLayoutView="85" workbookViewId="0">
      <selection activeCell="F5" sqref="F5"/>
    </sheetView>
  </sheetViews>
  <sheetFormatPr defaultColWidth="8.88671875" defaultRowHeight="14.4" customHeight="1" zeroHeight="1" x14ac:dyDescent="0.3"/>
  <cols>
    <col min="1" max="1" width="7.44140625" style="2" customWidth="1"/>
    <col min="2" max="2" width="32.88671875" style="2" bestFit="1" customWidth="1"/>
    <col min="3" max="4" width="8.88671875" style="2" customWidth="1"/>
    <col min="5" max="5" width="10.33203125" style="2" customWidth="1"/>
    <col min="6" max="6" width="8" style="2" customWidth="1"/>
    <col min="7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256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10"/>
      <c r="B8" s="14" t="s">
        <v>498</v>
      </c>
      <c r="C8" s="11"/>
      <c r="D8" s="11"/>
      <c r="E8" s="12"/>
      <c r="F8" s="11"/>
      <c r="G8" s="1"/>
      <c r="H8" s="1"/>
      <c r="I8" s="1"/>
    </row>
    <row r="9" spans="1:9" x14ac:dyDescent="0.3">
      <c r="A9" s="10"/>
      <c r="B9" s="14" t="s">
        <v>455</v>
      </c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10"/>
      <c r="C10" s="11"/>
      <c r="D10" s="11"/>
      <c r="E10" s="12"/>
      <c r="F10" s="11"/>
      <c r="G10" s="1"/>
      <c r="H10" s="1"/>
      <c r="I10" s="1"/>
    </row>
    <row r="11" spans="1:9" x14ac:dyDescent="0.3">
      <c r="A11" s="10"/>
      <c r="B11" s="10" t="s">
        <v>456</v>
      </c>
      <c r="C11" s="11"/>
      <c r="D11" s="11"/>
      <c r="E11" s="12"/>
      <c r="F11" s="11"/>
      <c r="G11" s="1"/>
      <c r="H11" s="1"/>
      <c r="I11" s="1"/>
    </row>
    <row r="12" spans="1:9" x14ac:dyDescent="0.3">
      <c r="A12" s="10"/>
      <c r="B12" s="10"/>
      <c r="C12" s="11"/>
      <c r="D12" s="11"/>
      <c r="E12" s="12"/>
      <c r="F12" s="11"/>
      <c r="G12" s="1"/>
      <c r="H12" s="1"/>
      <c r="I12" s="1"/>
    </row>
    <row r="13" spans="1:9" ht="15" thickBot="1" x14ac:dyDescent="0.35">
      <c r="A13" s="163" t="s">
        <v>115</v>
      </c>
      <c r="B13" s="163"/>
      <c r="C13" s="163"/>
      <c r="D13" s="163"/>
      <c r="E13" s="163"/>
      <c r="F13" s="24">
        <v>0</v>
      </c>
      <c r="G13" s="1"/>
      <c r="H13" s="1"/>
      <c r="I13" s="1"/>
    </row>
    <row r="14" spans="1:9" ht="15" thickTop="1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hidden="1" x14ac:dyDescent="0.3">
      <c r="A15" s="1"/>
      <c r="B15" s="1"/>
      <c r="C15" s="1"/>
      <c r="D15" s="1"/>
      <c r="E15" s="1"/>
      <c r="F15" s="1"/>
      <c r="G15" s="1"/>
      <c r="H15" s="1"/>
      <c r="I15" s="1"/>
    </row>
    <row r="16" spans="1:9" hidden="1" x14ac:dyDescent="0.3">
      <c r="A16" s="1"/>
      <c r="B16" s="1"/>
      <c r="C16" s="1"/>
      <c r="D16" s="1"/>
      <c r="E16" s="1"/>
      <c r="F16" s="1"/>
      <c r="G16" s="1"/>
      <c r="H16" s="1"/>
      <c r="I16" s="1"/>
    </row>
    <row r="17" spans="1:9" hidden="1" x14ac:dyDescent="0.3">
      <c r="A17" s="1"/>
      <c r="B17" s="1"/>
      <c r="C17" s="1"/>
      <c r="D17" s="1"/>
      <c r="E17" s="1"/>
      <c r="F17" s="1"/>
      <c r="G17" s="1"/>
      <c r="H17" s="1"/>
      <c r="I17" s="1"/>
    </row>
    <row r="18" spans="1:9" hidden="1" x14ac:dyDescent="0.3">
      <c r="A18" s="1"/>
      <c r="B18" s="1"/>
      <c r="C18" s="1"/>
      <c r="D18" s="1"/>
      <c r="E18" s="1"/>
      <c r="F18" s="1"/>
      <c r="G18" s="1"/>
      <c r="H18" s="1"/>
      <c r="I18" s="1"/>
    </row>
    <row r="19" spans="1:9" hidden="1" x14ac:dyDescent="0.3">
      <c r="A19" s="1"/>
      <c r="B19" s="1"/>
      <c r="C19" s="1"/>
      <c r="D19" s="1"/>
      <c r="E19" s="1"/>
      <c r="F19" s="1"/>
      <c r="G19" s="1"/>
      <c r="H19" s="1"/>
      <c r="I19" s="1"/>
    </row>
    <row r="20" spans="1:9" hidden="1" x14ac:dyDescent="0.3">
      <c r="A20" s="1"/>
      <c r="B20" s="1"/>
      <c r="C20" s="1"/>
      <c r="D20" s="1"/>
      <c r="E20" s="1"/>
      <c r="F20" s="1"/>
      <c r="G20" s="1"/>
      <c r="H20" s="1"/>
      <c r="I20" s="1"/>
    </row>
    <row r="21" spans="1:9" hidden="1" x14ac:dyDescent="0.3">
      <c r="A21" s="1"/>
      <c r="B21" s="1"/>
      <c r="C21" s="1"/>
      <c r="D21" s="1"/>
      <c r="E21" s="1"/>
      <c r="F21" s="1"/>
      <c r="G21" s="1"/>
      <c r="H21" s="1"/>
      <c r="I21" s="1"/>
    </row>
    <row r="22" spans="1:9" hidden="1" x14ac:dyDescent="0.3">
      <c r="A22" s="1"/>
      <c r="B22" s="1"/>
      <c r="C22" s="1"/>
      <c r="D22" s="1"/>
      <c r="E22" s="1"/>
      <c r="F22" s="1"/>
      <c r="G22" s="1"/>
      <c r="H22" s="1"/>
      <c r="I22" s="1"/>
    </row>
    <row r="23" spans="1:9" hidden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9" hidden="1" x14ac:dyDescent="0.3">
      <c r="A24" s="1"/>
      <c r="B24" s="1"/>
      <c r="C24" s="1"/>
      <c r="D24" s="1"/>
      <c r="E24" s="1"/>
      <c r="F24" s="1"/>
      <c r="G24" s="1"/>
      <c r="H24" s="1"/>
      <c r="I24" s="1"/>
    </row>
    <row r="25" spans="1:9" hidden="1" x14ac:dyDescent="0.3">
      <c r="A25" s="1"/>
      <c r="B25" s="1"/>
      <c r="C25" s="1"/>
      <c r="D25" s="1"/>
      <c r="E25" s="1"/>
      <c r="F25" s="1"/>
      <c r="G25" s="1"/>
      <c r="H25" s="1"/>
      <c r="I25" s="1"/>
    </row>
    <row r="26" spans="1:9" hidden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9" hidden="1" x14ac:dyDescent="0.3">
      <c r="A27" s="1"/>
      <c r="B27" s="1"/>
      <c r="C27" s="1"/>
      <c r="D27" s="1"/>
      <c r="E27" s="1"/>
      <c r="F27" s="1"/>
      <c r="G27" s="1"/>
      <c r="H27" s="1"/>
      <c r="I27" s="1"/>
    </row>
    <row r="28" spans="1:9" hidden="1" x14ac:dyDescent="0.3">
      <c r="A28" s="1"/>
      <c r="B28" s="1"/>
      <c r="C28" s="1"/>
      <c r="D28" s="1"/>
      <c r="E28" s="1"/>
      <c r="F28" s="1"/>
      <c r="G28" s="1"/>
      <c r="H28" s="1"/>
      <c r="I28" s="1"/>
    </row>
    <row r="29" spans="1:9" hidden="1" x14ac:dyDescent="0.3">
      <c r="A29" s="1"/>
      <c r="B29" s="1"/>
      <c r="C29" s="1"/>
      <c r="D29" s="1"/>
      <c r="E29" s="1"/>
      <c r="F29" s="1"/>
      <c r="G29" s="1"/>
      <c r="H29" s="1"/>
      <c r="I29" s="1"/>
    </row>
    <row r="30" spans="1:9" hidden="1" x14ac:dyDescent="0.3">
      <c r="A30" s="1"/>
      <c r="B30" s="1"/>
      <c r="C30" s="1"/>
      <c r="D30" s="1"/>
      <c r="E30" s="1"/>
      <c r="F30" s="1"/>
      <c r="G30" s="1"/>
      <c r="H30" s="1"/>
      <c r="I30" s="1"/>
    </row>
    <row r="31" spans="1:9" hidden="1" x14ac:dyDescent="0.3">
      <c r="A31" s="1"/>
      <c r="B31" s="1"/>
      <c r="C31" s="1"/>
      <c r="D31" s="1"/>
      <c r="E31" s="1"/>
      <c r="F31" s="1"/>
      <c r="G31" s="1"/>
      <c r="H31" s="1"/>
      <c r="I31" s="1"/>
    </row>
    <row r="32" spans="1:9" hidden="1" x14ac:dyDescent="0.3">
      <c r="A32" s="1"/>
      <c r="B32" s="1"/>
      <c r="C32" s="1"/>
      <c r="D32" s="1"/>
      <c r="E32" s="1"/>
      <c r="F32" s="1"/>
      <c r="G32" s="1"/>
      <c r="H32" s="1"/>
      <c r="I32" s="1"/>
    </row>
    <row r="33" spans="1:9" hidden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idden="1" x14ac:dyDescent="0.3">
      <c r="A34" s="1"/>
      <c r="B34" s="1"/>
      <c r="C34" s="1"/>
      <c r="D34" s="1"/>
      <c r="E34" s="1"/>
      <c r="F34" s="1"/>
      <c r="G34" s="1"/>
      <c r="H34" s="1"/>
      <c r="I34" s="1"/>
    </row>
    <row r="35" spans="1:9" hidden="1" x14ac:dyDescent="0.3">
      <c r="A35" s="1"/>
      <c r="B35" s="1"/>
      <c r="C35" s="1"/>
      <c r="D35" s="1"/>
      <c r="E35" s="1"/>
      <c r="F35" s="1"/>
      <c r="G35" s="1"/>
      <c r="H35" s="1"/>
      <c r="I35" s="1"/>
    </row>
    <row r="36" spans="1:9" hidden="1" x14ac:dyDescent="0.3">
      <c r="A36" s="1"/>
      <c r="B36" s="1"/>
      <c r="C36" s="1"/>
      <c r="D36" s="1"/>
      <c r="E36" s="1"/>
      <c r="F36" s="1"/>
      <c r="G36" s="1"/>
      <c r="H36" s="1"/>
      <c r="I36" s="1"/>
    </row>
    <row r="37" spans="1:9" hidden="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idden="1" x14ac:dyDescent="0.3"/>
    <row r="51" spans="1:9" hidden="1" x14ac:dyDescent="0.3"/>
    <row r="52" spans="1:9" hidden="1" x14ac:dyDescent="0.3"/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t="14.4" customHeight="1" x14ac:dyDescent="0.3"/>
  </sheetData>
  <mergeCells count="1">
    <mergeCell ref="A13:E1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I93"/>
  <sheetViews>
    <sheetView view="pageBreakPreview" topLeftCell="A10" zoomScale="103" zoomScaleNormal="100" zoomScaleSheetLayoutView="70" zoomScalePageLayoutView="85" workbookViewId="0">
      <selection activeCell="P28" sqref="P27:P28"/>
    </sheetView>
  </sheetViews>
  <sheetFormatPr defaultColWidth="8.88671875" defaultRowHeight="14.4" customHeight="1" zeroHeight="1" x14ac:dyDescent="0.3"/>
  <cols>
    <col min="1" max="1" width="8.88671875" style="2" customWidth="1"/>
    <col min="2" max="2" width="37.5546875" style="2" bestFit="1" customWidth="1"/>
    <col min="3" max="4" width="8.88671875" style="2" customWidth="1"/>
    <col min="5" max="5" width="10.33203125" style="2" customWidth="1"/>
    <col min="6" max="6" width="8.88671875" style="2" customWidth="1"/>
    <col min="7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257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10"/>
      <c r="B8" s="14" t="s">
        <v>499</v>
      </c>
      <c r="C8" s="11"/>
      <c r="D8" s="11"/>
      <c r="E8" s="12"/>
      <c r="F8" s="11"/>
      <c r="G8" s="1"/>
      <c r="H8" s="1"/>
      <c r="I8" s="1"/>
    </row>
    <row r="9" spans="1:9" x14ac:dyDescent="0.3">
      <c r="A9" s="10"/>
      <c r="B9" s="14" t="s">
        <v>457</v>
      </c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10"/>
      <c r="C10" s="11"/>
      <c r="D10" s="11"/>
      <c r="E10" s="12"/>
      <c r="F10" s="11"/>
      <c r="G10" s="1"/>
      <c r="H10" s="1"/>
      <c r="I10" s="1"/>
    </row>
    <row r="11" spans="1:9" x14ac:dyDescent="0.3">
      <c r="A11" s="10"/>
      <c r="B11" s="10" t="s">
        <v>456</v>
      </c>
      <c r="C11" s="11"/>
      <c r="D11" s="11"/>
      <c r="E11" s="12"/>
      <c r="F11" s="11"/>
      <c r="G11" s="1"/>
      <c r="H11" s="1"/>
      <c r="I11" s="1"/>
    </row>
    <row r="12" spans="1:9" x14ac:dyDescent="0.3">
      <c r="A12" s="10"/>
      <c r="B12" s="10"/>
      <c r="C12" s="11"/>
      <c r="D12" s="11"/>
      <c r="E12" s="12"/>
      <c r="F12" s="11"/>
      <c r="G12" s="1"/>
      <c r="H12" s="1"/>
      <c r="I12" s="1"/>
    </row>
    <row r="13" spans="1:9" x14ac:dyDescent="0.3">
      <c r="A13" s="10"/>
      <c r="B13" s="14" t="s">
        <v>500</v>
      </c>
      <c r="C13" s="11"/>
      <c r="D13" s="11"/>
      <c r="E13" s="12"/>
      <c r="F13" s="11"/>
      <c r="G13" s="1"/>
      <c r="H13" s="1"/>
      <c r="I13" s="1"/>
    </row>
    <row r="14" spans="1:9" x14ac:dyDescent="0.3">
      <c r="A14" s="10"/>
      <c r="B14" s="14" t="s">
        <v>458</v>
      </c>
      <c r="C14" s="11"/>
      <c r="D14" s="11"/>
      <c r="E14" s="12"/>
      <c r="F14" s="11"/>
      <c r="G14" s="1"/>
      <c r="H14" s="1"/>
      <c r="I14" s="1"/>
    </row>
    <row r="15" spans="1:9" x14ac:dyDescent="0.3">
      <c r="A15" s="10"/>
      <c r="B15" s="10"/>
      <c r="C15" s="11"/>
      <c r="D15" s="11"/>
      <c r="E15" s="12"/>
      <c r="F15" s="11"/>
      <c r="G15" s="1"/>
      <c r="H15" s="1"/>
      <c r="I15" s="1"/>
    </row>
    <row r="16" spans="1:9" x14ac:dyDescent="0.3">
      <c r="A16" s="10"/>
      <c r="B16" s="10" t="s">
        <v>456</v>
      </c>
      <c r="C16" s="11"/>
      <c r="D16" s="11"/>
      <c r="E16" s="12"/>
      <c r="F16" s="11"/>
      <c r="G16" s="1"/>
      <c r="H16" s="1"/>
      <c r="I16" s="1"/>
    </row>
    <row r="17" spans="1:9" x14ac:dyDescent="0.3">
      <c r="A17" s="10"/>
      <c r="B17" s="10"/>
      <c r="C17" s="11"/>
      <c r="D17" s="11"/>
      <c r="E17" s="12"/>
      <c r="F17" s="11"/>
      <c r="G17" s="1"/>
      <c r="H17" s="1"/>
      <c r="I17" s="1"/>
    </row>
    <row r="18" spans="1:9" x14ac:dyDescent="0.3">
      <c r="A18" s="10"/>
      <c r="B18" s="14" t="s">
        <v>501</v>
      </c>
      <c r="C18" s="11"/>
      <c r="D18" s="11"/>
      <c r="E18" s="12"/>
      <c r="F18" s="11"/>
      <c r="G18" s="1"/>
      <c r="H18" s="1"/>
      <c r="I18" s="1"/>
    </row>
    <row r="19" spans="1:9" x14ac:dyDescent="0.3">
      <c r="A19" s="10"/>
      <c r="B19" s="14" t="s">
        <v>459</v>
      </c>
      <c r="C19" s="11"/>
      <c r="D19" s="11"/>
      <c r="E19" s="12"/>
      <c r="F19" s="11"/>
      <c r="G19" s="1"/>
      <c r="H19" s="1"/>
      <c r="I19" s="1"/>
    </row>
    <row r="20" spans="1:9" x14ac:dyDescent="0.3">
      <c r="A20" s="10"/>
      <c r="B20" s="10"/>
      <c r="C20" s="11"/>
      <c r="D20" s="11"/>
      <c r="E20" s="12"/>
      <c r="F20" s="11"/>
      <c r="G20" s="1"/>
      <c r="H20" s="1"/>
      <c r="I20" s="1"/>
    </row>
    <row r="21" spans="1:9" x14ac:dyDescent="0.3">
      <c r="A21" s="10"/>
      <c r="B21" s="10" t="s">
        <v>456</v>
      </c>
      <c r="C21" s="11"/>
      <c r="D21" s="11"/>
      <c r="E21" s="12"/>
      <c r="F21" s="11"/>
      <c r="G21" s="1"/>
      <c r="H21" s="1"/>
      <c r="I21" s="1"/>
    </row>
    <row r="22" spans="1:9" x14ac:dyDescent="0.3">
      <c r="A22" s="10"/>
      <c r="B22" s="10"/>
      <c r="C22" s="11"/>
      <c r="D22" s="11"/>
      <c r="E22" s="12"/>
      <c r="F22" s="11"/>
      <c r="G22" s="1"/>
      <c r="H22" s="1"/>
      <c r="I22" s="1"/>
    </row>
    <row r="23" spans="1:9" x14ac:dyDescent="0.3">
      <c r="A23" s="10"/>
      <c r="B23" s="14" t="s">
        <v>502</v>
      </c>
      <c r="C23" s="11"/>
      <c r="D23" s="11"/>
      <c r="E23" s="12"/>
      <c r="F23" s="11"/>
      <c r="G23" s="1"/>
      <c r="H23" s="1"/>
      <c r="I23" s="1"/>
    </row>
    <row r="24" spans="1:9" x14ac:dyDescent="0.3">
      <c r="A24" s="10"/>
      <c r="B24" s="10"/>
      <c r="C24" s="11"/>
      <c r="D24" s="11"/>
      <c r="E24" s="12"/>
      <c r="F24" s="11"/>
      <c r="G24" s="1"/>
      <c r="H24" s="1"/>
      <c r="I24" s="1"/>
    </row>
    <row r="25" spans="1:9" x14ac:dyDescent="0.3">
      <c r="A25" s="10"/>
      <c r="B25" s="10" t="s">
        <v>456</v>
      </c>
      <c r="C25" s="11"/>
      <c r="D25" s="11"/>
      <c r="E25" s="12"/>
      <c r="F25" s="11"/>
      <c r="G25" s="1"/>
      <c r="H25" s="1"/>
      <c r="I25" s="1"/>
    </row>
    <row r="26" spans="1:9" x14ac:dyDescent="0.3">
      <c r="A26" s="10"/>
      <c r="B26" s="10"/>
      <c r="C26" s="11"/>
      <c r="D26" s="11"/>
      <c r="E26" s="12"/>
      <c r="F26" s="11"/>
      <c r="G26" s="1"/>
      <c r="H26" s="1"/>
      <c r="I26" s="1"/>
    </row>
    <row r="27" spans="1:9" x14ac:dyDescent="0.3">
      <c r="A27" s="10"/>
      <c r="B27" s="14" t="s">
        <v>503</v>
      </c>
      <c r="C27" s="11"/>
      <c r="D27" s="11"/>
      <c r="E27" s="12"/>
      <c r="F27" s="11"/>
      <c r="G27" s="1"/>
      <c r="H27" s="1"/>
      <c r="I27" s="1"/>
    </row>
    <row r="28" spans="1:9" x14ac:dyDescent="0.3">
      <c r="A28" s="10"/>
      <c r="B28" s="10"/>
      <c r="C28" s="11"/>
      <c r="D28" s="11"/>
      <c r="E28" s="12"/>
      <c r="F28" s="11"/>
      <c r="G28" s="1"/>
      <c r="H28" s="1"/>
      <c r="I28" s="1"/>
    </row>
    <row r="29" spans="1:9" x14ac:dyDescent="0.3">
      <c r="A29" s="10"/>
      <c r="B29" s="10" t="s">
        <v>456</v>
      </c>
      <c r="C29" s="11"/>
      <c r="D29" s="11"/>
      <c r="E29" s="12"/>
      <c r="F29" s="11"/>
      <c r="G29" s="1"/>
      <c r="H29" s="1"/>
      <c r="I29" s="1"/>
    </row>
    <row r="30" spans="1:9" x14ac:dyDescent="0.3">
      <c r="A30" s="10"/>
      <c r="B30" s="10"/>
      <c r="C30" s="11"/>
      <c r="D30" s="11"/>
      <c r="E30" s="12"/>
      <c r="F30" s="11"/>
      <c r="G30" s="1"/>
      <c r="H30" s="1"/>
      <c r="I30" s="1"/>
    </row>
    <row r="31" spans="1:9" x14ac:dyDescent="0.3">
      <c r="A31" s="10"/>
      <c r="B31" s="14" t="s">
        <v>504</v>
      </c>
      <c r="C31" s="11"/>
      <c r="D31" s="11"/>
      <c r="E31" s="12"/>
      <c r="F31" s="11"/>
      <c r="G31" s="1"/>
      <c r="H31" s="1"/>
      <c r="I31" s="1"/>
    </row>
    <row r="32" spans="1:9" x14ac:dyDescent="0.3">
      <c r="A32" s="10"/>
      <c r="B32" s="14"/>
      <c r="C32" s="11"/>
      <c r="D32" s="11"/>
      <c r="E32" s="12"/>
      <c r="F32" s="11"/>
      <c r="G32" s="1"/>
      <c r="H32" s="1"/>
      <c r="I32" s="1"/>
    </row>
    <row r="33" spans="1:9" x14ac:dyDescent="0.3">
      <c r="A33" s="10"/>
      <c r="B33" s="25" t="s">
        <v>456</v>
      </c>
      <c r="C33" s="11"/>
      <c r="D33" s="11"/>
      <c r="E33" s="12"/>
      <c r="F33" s="11"/>
      <c r="G33" s="1"/>
      <c r="H33" s="1"/>
      <c r="I33" s="1"/>
    </row>
    <row r="34" spans="1:9" x14ac:dyDescent="0.3">
      <c r="A34" s="1"/>
      <c r="B34" s="25"/>
      <c r="C34" s="11"/>
      <c r="D34" s="11"/>
      <c r="E34" s="12"/>
      <c r="F34" s="11"/>
      <c r="G34" s="1"/>
      <c r="H34" s="1"/>
      <c r="I34" s="1"/>
    </row>
    <row r="35" spans="1:9" ht="15" thickBot="1" x14ac:dyDescent="0.35">
      <c r="A35" s="163" t="s">
        <v>115</v>
      </c>
      <c r="B35" s="163"/>
      <c r="C35" s="163"/>
      <c r="D35" s="163"/>
      <c r="E35" s="163"/>
      <c r="F35" s="24">
        <v>0</v>
      </c>
      <c r="G35" s="1"/>
      <c r="H35" s="1"/>
      <c r="I35" s="1"/>
    </row>
    <row r="36" spans="1:9" ht="15" thickTop="1" x14ac:dyDescent="0.3">
      <c r="A36" s="1"/>
      <c r="B36" s="1"/>
      <c r="C36" s="1"/>
      <c r="D36" s="1"/>
      <c r="E36" s="1"/>
      <c r="F36" s="1"/>
      <c r="G36" s="1"/>
      <c r="H36" s="1"/>
      <c r="I36" s="1"/>
    </row>
    <row r="37" spans="1:9" hidden="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idden="1" x14ac:dyDescent="0.3"/>
    <row r="48" spans="1:9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</sheetData>
  <mergeCells count="1">
    <mergeCell ref="A35:E3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I103"/>
  <sheetViews>
    <sheetView view="pageBreakPreview" topLeftCell="A54" zoomScale="93" zoomScaleNormal="100" zoomScaleSheetLayoutView="70" zoomScalePageLayoutView="85" workbookViewId="0">
      <selection activeCell="E42" sqref="E42"/>
    </sheetView>
  </sheetViews>
  <sheetFormatPr defaultColWidth="8.88671875" defaultRowHeight="14.4" customHeight="1" x14ac:dyDescent="0.3"/>
  <cols>
    <col min="1" max="1" width="8.109375" style="2" customWidth="1"/>
    <col min="2" max="2" width="39.88671875" style="2" bestFit="1" customWidth="1"/>
    <col min="3" max="4" width="8.88671875" style="2" customWidth="1"/>
    <col min="5" max="6" width="14.5546875" style="2" bestFit="1" customWidth="1"/>
    <col min="7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258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10"/>
      <c r="B8" s="14" t="s">
        <v>505</v>
      </c>
      <c r="C8" s="11"/>
      <c r="D8" s="11"/>
      <c r="E8" s="12"/>
      <c r="F8" s="11"/>
      <c r="G8" s="1"/>
      <c r="H8" s="1"/>
      <c r="I8" s="1"/>
    </row>
    <row r="9" spans="1:9" x14ac:dyDescent="0.3">
      <c r="A9" s="10"/>
      <c r="B9" s="14"/>
      <c r="C9" s="11"/>
      <c r="D9" s="11"/>
      <c r="E9" s="12"/>
      <c r="F9" s="11"/>
      <c r="G9" s="1"/>
      <c r="H9" s="1"/>
      <c r="I9" s="1"/>
    </row>
    <row r="10" spans="1:9" x14ac:dyDescent="0.3">
      <c r="A10" s="10" t="s">
        <v>485</v>
      </c>
      <c r="B10" s="10" t="s">
        <v>486</v>
      </c>
      <c r="C10" s="11">
        <v>3</v>
      </c>
      <c r="D10" s="11" t="s">
        <v>135</v>
      </c>
      <c r="E10" s="12">
        <v>2475</v>
      </c>
      <c r="F10" s="12">
        <f>C10*E10</f>
        <v>7425</v>
      </c>
      <c r="G10" s="1"/>
      <c r="H10" s="1"/>
      <c r="I10" s="1"/>
    </row>
    <row r="11" spans="1:9" x14ac:dyDescent="0.3">
      <c r="A11" s="10"/>
      <c r="B11" s="10" t="s">
        <v>487</v>
      </c>
      <c r="C11" s="11"/>
      <c r="D11" s="11"/>
      <c r="E11" s="12"/>
      <c r="F11" s="11"/>
      <c r="G11" s="1"/>
      <c r="H11" s="1"/>
      <c r="I11" s="1"/>
    </row>
    <row r="12" spans="1:9" x14ac:dyDescent="0.3">
      <c r="A12" s="10"/>
      <c r="B12" s="10" t="s">
        <v>488</v>
      </c>
      <c r="C12" s="11"/>
      <c r="D12" s="11"/>
      <c r="E12" s="12"/>
      <c r="F12" s="11"/>
      <c r="G12" s="1"/>
      <c r="H12" s="1"/>
      <c r="I12" s="1"/>
    </row>
    <row r="13" spans="1:9" x14ac:dyDescent="0.3">
      <c r="A13" s="10"/>
      <c r="B13" s="10"/>
      <c r="C13" s="11"/>
      <c r="D13" s="11"/>
      <c r="E13" s="12"/>
      <c r="F13" s="11"/>
      <c r="G13" s="1"/>
      <c r="H13" s="1"/>
      <c r="I13" s="1"/>
    </row>
    <row r="14" spans="1:9" x14ac:dyDescent="0.3">
      <c r="A14" s="10" t="s">
        <v>489</v>
      </c>
      <c r="B14" s="10" t="s">
        <v>490</v>
      </c>
      <c r="C14" s="11">
        <v>1850</v>
      </c>
      <c r="D14" s="11" t="s">
        <v>120</v>
      </c>
      <c r="E14" s="12">
        <v>62</v>
      </c>
      <c r="F14" s="12">
        <f>C14*E14</f>
        <v>114700</v>
      </c>
      <c r="G14" s="1"/>
      <c r="H14" s="1"/>
      <c r="I14" s="1"/>
    </row>
    <row r="15" spans="1:9" x14ac:dyDescent="0.3">
      <c r="A15" s="10"/>
      <c r="B15" s="10" t="s">
        <v>491</v>
      </c>
      <c r="C15" s="11"/>
      <c r="D15" s="11"/>
      <c r="E15" s="12"/>
      <c r="F15" s="11"/>
      <c r="G15" s="1"/>
      <c r="H15" s="1"/>
      <c r="I15" s="1"/>
    </row>
    <row r="16" spans="1:9" x14ac:dyDescent="0.3">
      <c r="A16" s="10"/>
      <c r="B16" s="10" t="s">
        <v>492</v>
      </c>
      <c r="C16" s="11"/>
      <c r="D16" s="11"/>
      <c r="E16" s="12"/>
      <c r="F16" s="11"/>
      <c r="G16" s="1"/>
      <c r="H16" s="1"/>
      <c r="I16" s="1"/>
    </row>
    <row r="17" spans="1:9" x14ac:dyDescent="0.3">
      <c r="A17" s="10"/>
      <c r="B17" s="10"/>
      <c r="C17" s="11"/>
      <c r="D17" s="11"/>
      <c r="E17" s="12"/>
      <c r="F17" s="11"/>
      <c r="G17" s="1"/>
      <c r="H17" s="1"/>
      <c r="I17" s="1"/>
    </row>
    <row r="18" spans="1:9" x14ac:dyDescent="0.3">
      <c r="A18" s="10" t="s">
        <v>495</v>
      </c>
      <c r="B18" s="10" t="s">
        <v>493</v>
      </c>
      <c r="C18" s="11">
        <v>500</v>
      </c>
      <c r="D18" s="11" t="s">
        <v>120</v>
      </c>
      <c r="E18" s="12">
        <v>49</v>
      </c>
      <c r="F18" s="12">
        <f>C18*E18</f>
        <v>24500</v>
      </c>
      <c r="G18" s="1"/>
      <c r="H18" s="1"/>
      <c r="I18" s="1"/>
    </row>
    <row r="19" spans="1:9" x14ac:dyDescent="0.3">
      <c r="A19" s="10"/>
      <c r="B19" s="10" t="s">
        <v>494</v>
      </c>
      <c r="C19" s="11"/>
      <c r="D19" s="11"/>
      <c r="E19" s="12"/>
      <c r="F19" s="11"/>
      <c r="G19" s="1"/>
      <c r="H19" s="1"/>
      <c r="I19" s="1"/>
    </row>
    <row r="20" spans="1:9" x14ac:dyDescent="0.3">
      <c r="A20" s="10"/>
      <c r="B20" s="10"/>
      <c r="C20" s="11"/>
      <c r="D20" s="11"/>
      <c r="E20" s="12"/>
      <c r="F20" s="11"/>
      <c r="G20" s="1"/>
      <c r="H20" s="1"/>
      <c r="I20" s="1"/>
    </row>
    <row r="21" spans="1:9" x14ac:dyDescent="0.3">
      <c r="A21" s="10" t="s">
        <v>496</v>
      </c>
      <c r="B21" s="10" t="s">
        <v>497</v>
      </c>
      <c r="C21" s="11">
        <v>200</v>
      </c>
      <c r="D21" s="11" t="s">
        <v>120</v>
      </c>
      <c r="E21" s="12">
        <v>195</v>
      </c>
      <c r="F21" s="12">
        <f>C21*E21</f>
        <v>39000</v>
      </c>
      <c r="G21" s="1"/>
      <c r="H21" s="1"/>
      <c r="I21" s="1"/>
    </row>
    <row r="22" spans="1:9" x14ac:dyDescent="0.3">
      <c r="A22" s="10"/>
      <c r="B22" s="10" t="s">
        <v>487</v>
      </c>
      <c r="C22" s="11"/>
      <c r="D22" s="11"/>
      <c r="E22" s="12"/>
      <c r="F22" s="11"/>
      <c r="G22" s="1"/>
      <c r="H22" s="1"/>
      <c r="I22" s="1"/>
    </row>
    <row r="23" spans="1:9" x14ac:dyDescent="0.3">
      <c r="A23" s="10"/>
      <c r="B23" s="10" t="s">
        <v>488</v>
      </c>
      <c r="C23" s="11"/>
      <c r="D23" s="11"/>
      <c r="E23" s="12"/>
      <c r="F23" s="11"/>
      <c r="G23" s="1"/>
      <c r="H23" s="1"/>
      <c r="I23" s="1"/>
    </row>
    <row r="24" spans="1:9" x14ac:dyDescent="0.3">
      <c r="A24" s="10"/>
      <c r="B24" s="10"/>
      <c r="C24" s="11"/>
      <c r="D24" s="11"/>
      <c r="E24" s="12"/>
      <c r="F24" s="11"/>
      <c r="G24" s="1"/>
      <c r="H24" s="1"/>
      <c r="I24" s="1"/>
    </row>
    <row r="25" spans="1:9" x14ac:dyDescent="0.3">
      <c r="A25" s="10"/>
      <c r="B25" s="67" t="s">
        <v>122</v>
      </c>
      <c r="C25" s="11"/>
      <c r="D25" s="11"/>
      <c r="E25" s="12"/>
      <c r="F25" s="68">
        <f>F10+F14+F18+F21</f>
        <v>185625</v>
      </c>
      <c r="G25" s="1"/>
      <c r="H25" s="1"/>
      <c r="I25" s="1"/>
    </row>
    <row r="26" spans="1:9" x14ac:dyDescent="0.3">
      <c r="A26" s="10"/>
      <c r="B26" s="10"/>
      <c r="C26" s="11"/>
      <c r="D26" s="11"/>
      <c r="E26" s="12"/>
      <c r="F26" s="11"/>
      <c r="G26" s="1"/>
      <c r="H26" s="1"/>
      <c r="I26" s="1"/>
    </row>
    <row r="27" spans="1:9" x14ac:dyDescent="0.3">
      <c r="A27" s="10"/>
      <c r="B27" s="14" t="s">
        <v>506</v>
      </c>
      <c r="C27" s="11"/>
      <c r="D27" s="11"/>
      <c r="E27" s="12"/>
      <c r="F27" s="11"/>
      <c r="G27" s="1"/>
      <c r="H27" s="1"/>
      <c r="I27" s="1"/>
    </row>
    <row r="28" spans="1:9" x14ac:dyDescent="0.3">
      <c r="A28" s="10"/>
      <c r="B28" s="14" t="s">
        <v>507</v>
      </c>
      <c r="C28" s="11"/>
      <c r="D28" s="11"/>
      <c r="E28" s="12"/>
      <c r="F28" s="11"/>
      <c r="G28" s="1"/>
      <c r="H28" s="1"/>
      <c r="I28" s="1"/>
    </row>
    <row r="29" spans="1:9" x14ac:dyDescent="0.3">
      <c r="A29" s="10"/>
      <c r="B29" s="10"/>
      <c r="C29" s="11"/>
      <c r="D29" s="11"/>
      <c r="E29" s="12"/>
      <c r="F29" s="11"/>
      <c r="G29" s="1"/>
      <c r="H29" s="1"/>
      <c r="I29" s="1"/>
    </row>
    <row r="30" spans="1:9" x14ac:dyDescent="0.3">
      <c r="A30" s="10" t="s">
        <v>508</v>
      </c>
      <c r="B30" s="10" t="s">
        <v>509</v>
      </c>
      <c r="C30" s="11">
        <v>250</v>
      </c>
      <c r="D30" s="11" t="s">
        <v>120</v>
      </c>
      <c r="E30" s="12">
        <v>295</v>
      </c>
      <c r="F30" s="12">
        <f>C30*E30</f>
        <v>73750</v>
      </c>
      <c r="G30" s="1"/>
      <c r="H30" s="1"/>
      <c r="I30" s="1"/>
    </row>
    <row r="31" spans="1:9" x14ac:dyDescent="0.3">
      <c r="A31" s="10"/>
      <c r="B31" s="10" t="s">
        <v>510</v>
      </c>
      <c r="C31" s="11"/>
      <c r="D31" s="11"/>
      <c r="E31" s="12"/>
      <c r="F31" s="11"/>
      <c r="G31" s="1"/>
      <c r="H31" s="1"/>
      <c r="I31" s="1"/>
    </row>
    <row r="32" spans="1:9" x14ac:dyDescent="0.3">
      <c r="A32" s="10"/>
      <c r="B32" s="10"/>
      <c r="C32" s="11"/>
      <c r="D32" s="11"/>
      <c r="E32" s="12"/>
      <c r="F32" s="11"/>
      <c r="G32" s="1"/>
      <c r="H32" s="1"/>
      <c r="I32" s="1"/>
    </row>
    <row r="33" spans="1:9" x14ac:dyDescent="0.3">
      <c r="A33" s="10" t="s">
        <v>511</v>
      </c>
      <c r="B33" s="10" t="s">
        <v>512</v>
      </c>
      <c r="C33" s="11">
        <v>500</v>
      </c>
      <c r="D33" s="11" t="s">
        <v>120</v>
      </c>
      <c r="E33" s="12">
        <v>98</v>
      </c>
      <c r="F33" s="12">
        <f>C33*E33</f>
        <v>49000</v>
      </c>
      <c r="G33" s="1"/>
      <c r="H33" s="1"/>
      <c r="I33" s="1"/>
    </row>
    <row r="34" spans="1:9" x14ac:dyDescent="0.3">
      <c r="A34" s="10"/>
      <c r="B34" s="10" t="s">
        <v>513</v>
      </c>
      <c r="C34" s="11"/>
      <c r="D34" s="11"/>
      <c r="E34" s="12"/>
      <c r="F34" s="11"/>
      <c r="G34" s="1"/>
      <c r="H34" s="1"/>
      <c r="I34" s="1"/>
    </row>
    <row r="35" spans="1:9" x14ac:dyDescent="0.3">
      <c r="A35" s="10"/>
      <c r="B35" s="10" t="s">
        <v>514</v>
      </c>
      <c r="C35" s="11"/>
      <c r="D35" s="11"/>
      <c r="E35" s="12"/>
      <c r="F35" s="11"/>
      <c r="G35" s="1"/>
      <c r="H35" s="1"/>
      <c r="I35" s="1"/>
    </row>
    <row r="36" spans="1:9" x14ac:dyDescent="0.3">
      <c r="A36" s="10"/>
      <c r="B36" s="10"/>
      <c r="C36" s="11"/>
      <c r="D36" s="11"/>
      <c r="E36" s="12"/>
      <c r="F36" s="11"/>
      <c r="G36" s="1"/>
      <c r="H36" s="1"/>
      <c r="I36" s="1"/>
    </row>
    <row r="37" spans="1:9" x14ac:dyDescent="0.3">
      <c r="A37" s="10" t="s">
        <v>515</v>
      </c>
      <c r="B37" s="10" t="s">
        <v>516</v>
      </c>
      <c r="C37" s="11">
        <v>2</v>
      </c>
      <c r="D37" s="11" t="s">
        <v>135</v>
      </c>
      <c r="E37" s="12">
        <v>47000</v>
      </c>
      <c r="F37" s="12">
        <f>C37*E37</f>
        <v>94000</v>
      </c>
      <c r="G37" s="1"/>
      <c r="H37" s="1"/>
      <c r="I37" s="1"/>
    </row>
    <row r="38" spans="1:9" x14ac:dyDescent="0.3">
      <c r="A38" s="10"/>
      <c r="B38" s="10"/>
      <c r="C38" s="11"/>
      <c r="D38" s="11"/>
      <c r="E38" s="12"/>
      <c r="F38" s="11"/>
      <c r="G38" s="1"/>
      <c r="H38" s="1"/>
      <c r="I38" s="1"/>
    </row>
    <row r="39" spans="1:9" x14ac:dyDescent="0.3">
      <c r="A39" s="10" t="s">
        <v>517</v>
      </c>
      <c r="B39" s="10" t="s">
        <v>518</v>
      </c>
      <c r="C39" s="11">
        <v>100</v>
      </c>
      <c r="D39" s="11" t="s">
        <v>120</v>
      </c>
      <c r="E39" s="12">
        <v>211</v>
      </c>
      <c r="F39" s="12">
        <f>C39*E39</f>
        <v>21100</v>
      </c>
      <c r="G39" s="1"/>
      <c r="H39" s="1"/>
      <c r="I39" s="1"/>
    </row>
    <row r="40" spans="1:9" x14ac:dyDescent="0.3">
      <c r="A40" s="10"/>
      <c r="B40" s="10" t="s">
        <v>519</v>
      </c>
      <c r="C40" s="11"/>
      <c r="D40" s="11"/>
      <c r="E40" s="12"/>
      <c r="F40" s="11"/>
      <c r="G40" s="1"/>
      <c r="H40" s="1"/>
      <c r="I40" s="1"/>
    </row>
    <row r="41" spans="1:9" x14ac:dyDescent="0.3">
      <c r="A41" s="10"/>
      <c r="B41" s="10"/>
      <c r="C41" s="11"/>
      <c r="D41" s="11"/>
      <c r="E41" s="12"/>
      <c r="F41" s="11"/>
      <c r="G41" s="1"/>
      <c r="H41" s="1"/>
      <c r="I41" s="1"/>
    </row>
    <row r="42" spans="1:9" x14ac:dyDescent="0.3">
      <c r="A42" s="10"/>
      <c r="B42" s="67" t="s">
        <v>122</v>
      </c>
      <c r="C42" s="11"/>
      <c r="D42" s="11"/>
      <c r="E42" s="12"/>
      <c r="F42" s="68">
        <f>F30+F33+F37+F39</f>
        <v>237850</v>
      </c>
      <c r="G42" s="1"/>
      <c r="H42" s="1"/>
      <c r="I42" s="1"/>
    </row>
    <row r="43" spans="1:9" x14ac:dyDescent="0.3">
      <c r="A43" s="10"/>
      <c r="B43" s="10"/>
      <c r="C43" s="11"/>
      <c r="D43" s="11"/>
      <c r="E43" s="12"/>
      <c r="F43" s="11"/>
      <c r="G43" s="1"/>
      <c r="H43" s="1"/>
      <c r="I43" s="1"/>
    </row>
    <row r="44" spans="1:9" x14ac:dyDescent="0.3">
      <c r="A44" s="10"/>
      <c r="B44" s="14" t="s">
        <v>520</v>
      </c>
      <c r="C44" s="11"/>
      <c r="D44" s="11"/>
      <c r="E44" s="12"/>
      <c r="F44" s="11"/>
      <c r="G44" s="1"/>
      <c r="H44" s="1"/>
      <c r="I44" s="1"/>
    </row>
    <row r="45" spans="1:9" x14ac:dyDescent="0.3">
      <c r="A45" s="10"/>
      <c r="B45" s="14" t="s">
        <v>521</v>
      </c>
      <c r="C45" s="11"/>
      <c r="D45" s="11"/>
      <c r="E45" s="12"/>
      <c r="F45" s="11"/>
      <c r="G45" s="1"/>
      <c r="H45" s="1"/>
      <c r="I45" s="1"/>
    </row>
    <row r="46" spans="1:9" x14ac:dyDescent="0.3">
      <c r="A46" s="10"/>
      <c r="B46" s="10"/>
      <c r="C46" s="11"/>
      <c r="D46" s="11"/>
      <c r="E46" s="12"/>
      <c r="F46" s="11"/>
      <c r="G46" s="1"/>
      <c r="H46" s="1"/>
      <c r="I46" s="1"/>
    </row>
    <row r="47" spans="1:9" x14ac:dyDescent="0.3">
      <c r="A47" s="10" t="s">
        <v>522</v>
      </c>
      <c r="B47" s="10" t="s">
        <v>523</v>
      </c>
      <c r="C47" s="11">
        <v>6</v>
      </c>
      <c r="D47" s="11" t="s">
        <v>135</v>
      </c>
      <c r="E47" s="12">
        <v>1000</v>
      </c>
      <c r="F47" s="12">
        <f>C47*E47</f>
        <v>6000</v>
      </c>
      <c r="G47" s="1"/>
      <c r="H47" s="1"/>
      <c r="I47" s="1"/>
    </row>
    <row r="48" spans="1:9" x14ac:dyDescent="0.3">
      <c r="A48" s="10"/>
      <c r="B48" s="10" t="s">
        <v>524</v>
      </c>
      <c r="C48" s="11"/>
      <c r="D48" s="11"/>
      <c r="E48" s="12"/>
      <c r="F48" s="11"/>
      <c r="G48" s="1"/>
      <c r="H48" s="1"/>
      <c r="I48" s="1"/>
    </row>
    <row r="49" spans="1:9" x14ac:dyDescent="0.3">
      <c r="A49" s="10"/>
      <c r="B49" s="10"/>
      <c r="C49" s="11"/>
      <c r="D49" s="11"/>
      <c r="E49" s="12"/>
      <c r="F49" s="11"/>
      <c r="G49" s="1"/>
      <c r="H49" s="1"/>
      <c r="I49" s="1"/>
    </row>
    <row r="50" spans="1:9" x14ac:dyDescent="0.3">
      <c r="A50" s="10" t="s">
        <v>525</v>
      </c>
      <c r="B50" s="10" t="s">
        <v>526</v>
      </c>
      <c r="C50" s="11">
        <v>6</v>
      </c>
      <c r="D50" s="11" t="s">
        <v>135</v>
      </c>
      <c r="E50" s="12">
        <v>150</v>
      </c>
      <c r="F50" s="12">
        <f>C50*E50</f>
        <v>900</v>
      </c>
      <c r="G50" s="1"/>
      <c r="H50" s="1"/>
      <c r="I50" s="1"/>
    </row>
    <row r="51" spans="1:9" x14ac:dyDescent="0.3">
      <c r="A51" s="10"/>
      <c r="B51" s="10" t="s">
        <v>527</v>
      </c>
      <c r="C51" s="11"/>
      <c r="D51" s="11"/>
      <c r="E51" s="12"/>
      <c r="F51" s="11"/>
      <c r="G51" s="1"/>
      <c r="H51" s="1"/>
      <c r="I51" s="1"/>
    </row>
    <row r="52" spans="1:9" x14ac:dyDescent="0.3">
      <c r="A52" s="10"/>
      <c r="B52" s="10"/>
      <c r="C52" s="11"/>
      <c r="D52" s="11"/>
      <c r="E52" s="12"/>
      <c r="F52" s="11"/>
      <c r="G52" s="1"/>
      <c r="H52" s="1"/>
      <c r="I52" s="1"/>
    </row>
    <row r="53" spans="1:9" x14ac:dyDescent="0.3">
      <c r="A53" s="10"/>
      <c r="B53" s="67" t="s">
        <v>122</v>
      </c>
      <c r="C53" s="11"/>
      <c r="D53" s="11"/>
      <c r="E53" s="12"/>
      <c r="F53" s="68">
        <f>F47+F50</f>
        <v>6900</v>
      </c>
      <c r="G53" s="1"/>
      <c r="H53" s="1"/>
      <c r="I53" s="1"/>
    </row>
    <row r="54" spans="1:9" x14ac:dyDescent="0.3">
      <c r="A54" s="10"/>
      <c r="B54" s="10"/>
      <c r="C54" s="11"/>
      <c r="D54" s="11"/>
      <c r="E54" s="12"/>
      <c r="F54" s="11"/>
      <c r="G54" s="1"/>
      <c r="H54" s="1"/>
      <c r="I54" s="1"/>
    </row>
    <row r="55" spans="1:9" x14ac:dyDescent="0.3">
      <c r="A55" s="10"/>
      <c r="B55" s="14" t="s">
        <v>530</v>
      </c>
      <c r="C55" s="11"/>
      <c r="D55" s="11"/>
      <c r="E55" s="12"/>
      <c r="F55" s="11"/>
      <c r="G55" s="1"/>
    </row>
    <row r="56" spans="1:9" x14ac:dyDescent="0.3">
      <c r="A56" s="10"/>
      <c r="B56" s="14" t="s">
        <v>531</v>
      </c>
      <c r="C56" s="11"/>
      <c r="D56" s="11"/>
      <c r="E56" s="12"/>
      <c r="F56" s="11"/>
      <c r="G56" s="1"/>
    </row>
    <row r="57" spans="1:9" x14ac:dyDescent="0.3">
      <c r="A57" s="10"/>
      <c r="B57" s="10"/>
      <c r="C57" s="11"/>
      <c r="D57" s="11"/>
      <c r="E57" s="12"/>
      <c r="F57" s="11"/>
      <c r="G57" s="1"/>
    </row>
    <row r="58" spans="1:9" x14ac:dyDescent="0.3">
      <c r="A58" s="10" t="s">
        <v>528</v>
      </c>
      <c r="B58" s="10" t="s">
        <v>529</v>
      </c>
      <c r="C58" s="11">
        <v>200</v>
      </c>
      <c r="D58" s="11" t="s">
        <v>120</v>
      </c>
      <c r="E58" s="12">
        <v>240</v>
      </c>
      <c r="F58" s="12">
        <f>C58*E58</f>
        <v>48000</v>
      </c>
      <c r="G58" s="1"/>
    </row>
    <row r="59" spans="1:9" x14ac:dyDescent="0.3">
      <c r="A59" s="10"/>
      <c r="B59" s="10" t="s">
        <v>631</v>
      </c>
      <c r="C59" s="11"/>
      <c r="D59" s="11"/>
      <c r="E59" s="12"/>
      <c r="F59" s="11"/>
      <c r="G59" s="1"/>
    </row>
    <row r="60" spans="1:9" x14ac:dyDescent="0.3">
      <c r="A60" s="10"/>
      <c r="B60" s="10" t="s">
        <v>632</v>
      </c>
      <c r="C60" s="11"/>
      <c r="D60" s="11"/>
      <c r="E60" s="12"/>
      <c r="F60" s="11"/>
      <c r="G60" s="1"/>
    </row>
    <row r="61" spans="1:9" x14ac:dyDescent="0.3">
      <c r="A61" s="10"/>
      <c r="B61" s="10"/>
      <c r="C61" s="11"/>
      <c r="D61" s="11"/>
      <c r="E61" s="12"/>
      <c r="F61" s="11"/>
      <c r="G61" s="1"/>
    </row>
    <row r="62" spans="1:9" x14ac:dyDescent="0.3">
      <c r="A62" s="10" t="s">
        <v>532</v>
      </c>
      <c r="B62" s="10" t="s">
        <v>533</v>
      </c>
      <c r="C62" s="11">
        <v>6</v>
      </c>
      <c r="D62" s="11" t="s">
        <v>135</v>
      </c>
      <c r="E62" s="12">
        <v>1200</v>
      </c>
      <c r="F62" s="12">
        <f>C62*E62</f>
        <v>7200</v>
      </c>
      <c r="G62" s="1"/>
    </row>
    <row r="63" spans="1:9" x14ac:dyDescent="0.3">
      <c r="A63" s="10"/>
      <c r="B63" s="10" t="s">
        <v>534</v>
      </c>
      <c r="C63" s="11"/>
      <c r="D63" s="11"/>
      <c r="E63" s="12"/>
      <c r="F63" s="11"/>
      <c r="G63" s="1"/>
    </row>
    <row r="64" spans="1:9" x14ac:dyDescent="0.3">
      <c r="A64" s="10"/>
      <c r="B64" s="10"/>
      <c r="C64" s="11"/>
      <c r="D64" s="11"/>
      <c r="E64" s="12"/>
      <c r="F64" s="11"/>
      <c r="G64" s="1"/>
    </row>
    <row r="65" spans="1:7" x14ac:dyDescent="0.3">
      <c r="A65" s="10"/>
      <c r="B65" s="67" t="s">
        <v>122</v>
      </c>
      <c r="C65" s="11"/>
      <c r="D65" s="11"/>
      <c r="E65" s="12"/>
      <c r="F65" s="68">
        <f>F58+F62</f>
        <v>55200</v>
      </c>
      <c r="G65" s="1"/>
    </row>
    <row r="66" spans="1:7" x14ac:dyDescent="0.3">
      <c r="A66" s="10"/>
      <c r="B66" s="10"/>
      <c r="C66" s="11"/>
      <c r="D66" s="11"/>
      <c r="E66" s="12"/>
      <c r="F66" s="11"/>
      <c r="G66" s="1"/>
    </row>
    <row r="67" spans="1:7" x14ac:dyDescent="0.3">
      <c r="A67" s="10"/>
      <c r="B67" s="14" t="s">
        <v>535</v>
      </c>
      <c r="C67" s="11"/>
      <c r="D67" s="11"/>
      <c r="E67" s="12"/>
      <c r="F67" s="11"/>
      <c r="G67" s="1"/>
    </row>
    <row r="68" spans="1:7" x14ac:dyDescent="0.3">
      <c r="A68" s="10"/>
      <c r="B68" s="14"/>
      <c r="C68" s="11"/>
      <c r="D68" s="11"/>
      <c r="E68" s="12"/>
      <c r="F68" s="11"/>
      <c r="G68" s="1"/>
    </row>
    <row r="69" spans="1:7" x14ac:dyDescent="0.3">
      <c r="A69" s="10" t="s">
        <v>542</v>
      </c>
      <c r="B69" s="10" t="s">
        <v>536</v>
      </c>
      <c r="C69" s="11">
        <v>1</v>
      </c>
      <c r="D69" s="11" t="s">
        <v>2</v>
      </c>
      <c r="E69" s="12">
        <v>150000</v>
      </c>
      <c r="F69" s="12">
        <v>250000</v>
      </c>
      <c r="G69" s="1"/>
    </row>
    <row r="70" spans="1:7" x14ac:dyDescent="0.3">
      <c r="A70" s="10"/>
      <c r="B70" s="10" t="s">
        <v>537</v>
      </c>
      <c r="C70" s="11"/>
      <c r="D70" s="11"/>
      <c r="E70" s="12"/>
      <c r="F70" s="11"/>
      <c r="G70" s="1"/>
    </row>
    <row r="71" spans="1:7" x14ac:dyDescent="0.3">
      <c r="A71" s="10"/>
      <c r="B71" s="10" t="s">
        <v>538</v>
      </c>
      <c r="C71" s="11"/>
      <c r="D71" s="11"/>
      <c r="E71" s="12"/>
      <c r="F71" s="11"/>
      <c r="G71" s="1"/>
    </row>
    <row r="72" spans="1:7" x14ac:dyDescent="0.3">
      <c r="A72" s="10"/>
      <c r="B72" s="10"/>
      <c r="C72" s="11"/>
      <c r="D72" s="11"/>
      <c r="E72" s="12"/>
      <c r="F72" s="11"/>
      <c r="G72" s="1"/>
    </row>
    <row r="73" spans="1:7" x14ac:dyDescent="0.3">
      <c r="A73" s="10"/>
      <c r="B73" s="67" t="s">
        <v>122</v>
      </c>
      <c r="C73" s="11"/>
      <c r="D73" s="11"/>
      <c r="E73" s="12"/>
      <c r="F73" s="68">
        <v>250000</v>
      </c>
      <c r="G73" s="1"/>
    </row>
    <row r="74" spans="1:7" x14ac:dyDescent="0.3">
      <c r="A74" s="10"/>
      <c r="B74" s="10"/>
      <c r="C74" s="11"/>
      <c r="D74" s="11"/>
      <c r="E74" s="12"/>
      <c r="F74" s="11"/>
      <c r="G74" s="1"/>
    </row>
    <row r="75" spans="1:7" x14ac:dyDescent="0.3">
      <c r="A75" s="10"/>
      <c r="B75" s="14" t="s">
        <v>543</v>
      </c>
      <c r="C75" s="11"/>
      <c r="D75" s="11"/>
      <c r="E75" s="12"/>
      <c r="F75" s="11"/>
      <c r="G75" s="1"/>
    </row>
    <row r="76" spans="1:7" x14ac:dyDescent="0.3">
      <c r="A76" s="10"/>
      <c r="B76" s="14"/>
      <c r="C76" s="11"/>
      <c r="D76" s="11"/>
      <c r="E76" s="12"/>
      <c r="F76" s="11"/>
      <c r="G76" s="1"/>
    </row>
    <row r="77" spans="1:7" x14ac:dyDescent="0.3">
      <c r="A77" s="10" t="s">
        <v>541</v>
      </c>
      <c r="B77" s="10" t="s">
        <v>536</v>
      </c>
      <c r="C77" s="11">
        <v>1</v>
      </c>
      <c r="D77" s="11" t="s">
        <v>2</v>
      </c>
      <c r="E77" s="12">
        <v>150000</v>
      </c>
      <c r="F77" s="12">
        <v>350000</v>
      </c>
      <c r="G77" s="1"/>
    </row>
    <row r="78" spans="1:7" x14ac:dyDescent="0.3">
      <c r="A78" s="10"/>
      <c r="B78" s="10" t="s">
        <v>540</v>
      </c>
      <c r="C78" s="11"/>
      <c r="D78" s="11"/>
      <c r="E78" s="12"/>
      <c r="F78" s="11"/>
      <c r="G78" s="1"/>
    </row>
    <row r="79" spans="1:7" x14ac:dyDescent="0.3">
      <c r="A79" s="10"/>
      <c r="B79" s="10" t="s">
        <v>538</v>
      </c>
      <c r="C79" s="11"/>
      <c r="D79" s="11"/>
      <c r="E79" s="12"/>
      <c r="F79" s="11"/>
      <c r="G79" s="1"/>
    </row>
    <row r="80" spans="1:7" x14ac:dyDescent="0.3">
      <c r="A80" s="10"/>
      <c r="B80" s="10"/>
      <c r="C80" s="11"/>
      <c r="D80" s="11"/>
      <c r="E80" s="12"/>
      <c r="F80" s="11"/>
      <c r="G80" s="1"/>
    </row>
    <row r="81" spans="1:7" x14ac:dyDescent="0.3">
      <c r="A81" s="10"/>
      <c r="B81" s="67" t="s">
        <v>122</v>
      </c>
      <c r="C81" s="11"/>
      <c r="D81" s="11"/>
      <c r="E81" s="12"/>
      <c r="F81" s="68">
        <f>F77</f>
        <v>350000</v>
      </c>
      <c r="G81" s="1"/>
    </row>
    <row r="82" spans="1:7" x14ac:dyDescent="0.3">
      <c r="A82" s="10"/>
      <c r="B82" s="10"/>
      <c r="C82" s="11"/>
      <c r="D82" s="11"/>
      <c r="E82" s="12"/>
      <c r="F82" s="11"/>
      <c r="G82" s="1"/>
    </row>
    <row r="83" spans="1:7" ht="15" thickBot="1" x14ac:dyDescent="0.35">
      <c r="A83" s="163" t="s">
        <v>115</v>
      </c>
      <c r="B83" s="163"/>
      <c r="C83" s="163"/>
      <c r="D83" s="163"/>
      <c r="E83" s="163"/>
      <c r="F83" s="24">
        <f>F25+F42+F53+F65+F73+F81</f>
        <v>1085575</v>
      </c>
      <c r="G83" s="1"/>
    </row>
    <row r="84" spans="1:7" ht="15" thickTop="1" x14ac:dyDescent="0.3">
      <c r="A84" s="10"/>
      <c r="B84" s="10"/>
      <c r="C84" s="11"/>
      <c r="D84" s="11"/>
      <c r="E84" s="12"/>
      <c r="F84" s="11"/>
      <c r="G84" s="1"/>
    </row>
    <row r="85" spans="1:7" hidden="1" x14ac:dyDescent="0.3">
      <c r="A85" s="10"/>
      <c r="B85" s="10"/>
      <c r="C85" s="11"/>
      <c r="D85" s="11"/>
      <c r="E85" s="12"/>
      <c r="F85" s="11"/>
      <c r="G85" s="1"/>
    </row>
    <row r="86" spans="1:7" hidden="1" x14ac:dyDescent="0.3">
      <c r="A86" s="10"/>
      <c r="B86" s="10"/>
      <c r="C86" s="11"/>
      <c r="D86" s="11"/>
      <c r="E86" s="12"/>
      <c r="F86" s="11"/>
      <c r="G86" s="1"/>
    </row>
    <row r="87" spans="1:7" hidden="1" x14ac:dyDescent="0.3">
      <c r="A87" s="10"/>
      <c r="B87" s="10"/>
      <c r="C87" s="11"/>
      <c r="D87" s="11"/>
      <c r="E87" s="12"/>
      <c r="F87" s="11"/>
      <c r="G87" s="1"/>
    </row>
    <row r="88" spans="1:7" hidden="1" x14ac:dyDescent="0.3">
      <c r="A88" s="10"/>
      <c r="B88" s="10"/>
      <c r="C88" s="11"/>
      <c r="D88" s="11"/>
      <c r="E88" s="12"/>
      <c r="F88" s="11"/>
      <c r="G88" s="1"/>
    </row>
    <row r="89" spans="1:7" hidden="1" x14ac:dyDescent="0.3">
      <c r="A89" s="10"/>
      <c r="B89" s="10"/>
      <c r="C89" s="11"/>
      <c r="D89" s="11"/>
      <c r="E89" s="12"/>
      <c r="F89" s="11"/>
      <c r="G89" s="1"/>
    </row>
    <row r="90" spans="1:7" hidden="1" x14ac:dyDescent="0.3">
      <c r="A90" s="10"/>
      <c r="B90" s="10"/>
      <c r="C90" s="11"/>
      <c r="D90" s="11"/>
      <c r="E90" s="12"/>
      <c r="F90" s="11"/>
      <c r="G90" s="1"/>
    </row>
    <row r="91" spans="1:7" hidden="1" x14ac:dyDescent="0.3">
      <c r="A91" s="10"/>
      <c r="B91" s="10"/>
      <c r="C91" s="11"/>
      <c r="D91" s="11"/>
      <c r="E91" s="12"/>
      <c r="F91" s="11"/>
      <c r="G91" s="1"/>
    </row>
    <row r="92" spans="1:7" hidden="1" x14ac:dyDescent="0.3">
      <c r="A92" s="10"/>
      <c r="B92" s="10"/>
      <c r="C92" s="11"/>
      <c r="D92" s="11"/>
      <c r="E92" s="12"/>
      <c r="F92" s="11"/>
      <c r="G92" s="1"/>
    </row>
    <row r="93" spans="1:7" hidden="1" x14ac:dyDescent="0.3">
      <c r="A93" s="10"/>
      <c r="B93" s="10"/>
      <c r="C93" s="11"/>
      <c r="D93" s="11"/>
      <c r="E93" s="12"/>
      <c r="F93" s="11"/>
      <c r="G93" s="1"/>
    </row>
    <row r="94" spans="1:7" hidden="1" x14ac:dyDescent="0.3">
      <c r="A94" s="10"/>
      <c r="B94" s="10"/>
      <c r="C94" s="11"/>
      <c r="D94" s="11"/>
      <c r="E94" s="12"/>
      <c r="F94" s="11"/>
      <c r="G94" s="1"/>
    </row>
    <row r="95" spans="1:7" hidden="1" x14ac:dyDescent="0.3">
      <c r="A95" s="10"/>
      <c r="B95" s="10"/>
      <c r="C95" s="11"/>
      <c r="D95" s="11"/>
      <c r="E95" s="12"/>
      <c r="F95" s="11"/>
      <c r="G95" s="1"/>
    </row>
    <row r="96" spans="1:7" hidden="1" x14ac:dyDescent="0.3">
      <c r="A96" s="10"/>
      <c r="B96" s="10"/>
      <c r="C96" s="11"/>
      <c r="D96" s="11"/>
      <c r="E96" s="12"/>
      <c r="F96" s="11"/>
      <c r="G96" s="1"/>
    </row>
    <row r="97" spans="1:7" hidden="1" x14ac:dyDescent="0.3">
      <c r="A97" s="10"/>
      <c r="B97" s="10"/>
      <c r="C97" s="11"/>
      <c r="D97" s="11"/>
      <c r="E97" s="12"/>
      <c r="F97" s="11"/>
      <c r="G97" s="1"/>
    </row>
    <row r="98" spans="1:7" hidden="1" x14ac:dyDescent="0.3">
      <c r="A98" s="10"/>
      <c r="B98" s="10"/>
      <c r="C98" s="11"/>
      <c r="D98" s="11"/>
      <c r="E98" s="12"/>
      <c r="F98" s="11"/>
      <c r="G98" s="1"/>
    </row>
    <row r="99" spans="1:7" hidden="1" x14ac:dyDescent="0.3">
      <c r="A99" s="10"/>
      <c r="B99" s="10"/>
      <c r="C99" s="11"/>
      <c r="D99" s="11"/>
      <c r="E99" s="12"/>
      <c r="F99" s="11"/>
      <c r="G99" s="1"/>
    </row>
    <row r="100" spans="1:7" hidden="1" x14ac:dyDescent="0.3">
      <c r="A100" s="10"/>
      <c r="B100" s="10"/>
      <c r="C100" s="11"/>
      <c r="D100" s="11"/>
      <c r="E100" s="12"/>
      <c r="F100" s="11"/>
      <c r="G100" s="1"/>
    </row>
    <row r="101" spans="1:7" hidden="1" x14ac:dyDescent="0.3">
      <c r="A101" s="10"/>
      <c r="B101" s="10"/>
      <c r="C101" s="11"/>
      <c r="D101" s="11"/>
      <c r="E101" s="12"/>
      <c r="F101" s="11"/>
      <c r="G101" s="1"/>
    </row>
    <row r="102" spans="1:7" hidden="1" x14ac:dyDescent="0.3"/>
    <row r="103" spans="1:7" hidden="1" x14ac:dyDescent="0.3"/>
  </sheetData>
  <mergeCells count="1">
    <mergeCell ref="A83:E8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A1:I97"/>
  <sheetViews>
    <sheetView view="pageBreakPreview" zoomScale="109" zoomScaleNormal="100" zoomScaleSheetLayoutView="70" zoomScalePageLayoutView="85" workbookViewId="0">
      <selection activeCell="E10" sqref="E10"/>
    </sheetView>
  </sheetViews>
  <sheetFormatPr defaultColWidth="8.88671875" defaultRowHeight="14.4" customHeight="1" zeroHeight="1" x14ac:dyDescent="0.3"/>
  <cols>
    <col min="1" max="1" width="7.44140625" style="2" customWidth="1"/>
    <col min="2" max="2" width="30" style="2" bestFit="1" customWidth="1"/>
    <col min="3" max="4" width="8.88671875" style="2" customWidth="1"/>
    <col min="5" max="5" width="15.5546875" style="2" bestFit="1" customWidth="1"/>
    <col min="6" max="6" width="13.88671875" style="2" bestFit="1" customWidth="1"/>
    <col min="7" max="7" width="8.88671875" style="2" customWidth="1"/>
    <col min="8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259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25" t="s">
        <v>118</v>
      </c>
      <c r="B8" s="10" t="s">
        <v>652</v>
      </c>
      <c r="C8" s="11">
        <v>12</v>
      </c>
      <c r="D8" s="11" t="s">
        <v>159</v>
      </c>
      <c r="E8" s="12">
        <v>6955398.2999999998</v>
      </c>
      <c r="F8" s="12">
        <f>SUM(E8*12%)</f>
        <v>834647.79599999997</v>
      </c>
      <c r="G8" s="1"/>
      <c r="H8" s="1"/>
      <c r="I8" s="1"/>
    </row>
    <row r="9" spans="1:9" x14ac:dyDescent="0.3">
      <c r="A9" s="10"/>
      <c r="B9" s="10" t="s">
        <v>653</v>
      </c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10"/>
      <c r="C10" s="11"/>
      <c r="D10" s="11"/>
      <c r="E10" s="12"/>
      <c r="F10" s="11"/>
      <c r="G10" s="1"/>
      <c r="H10" s="1"/>
      <c r="I10" s="1"/>
    </row>
    <row r="11" spans="1:9" x14ac:dyDescent="0.3">
      <c r="A11" s="10"/>
      <c r="B11" s="67" t="s">
        <v>122</v>
      </c>
      <c r="C11" s="11"/>
      <c r="D11" s="11"/>
      <c r="E11" s="12"/>
      <c r="F11" s="68"/>
      <c r="G11" s="1"/>
      <c r="H11" s="1"/>
      <c r="I11" s="1"/>
    </row>
    <row r="12" spans="1:9" x14ac:dyDescent="0.3">
      <c r="A12" s="10"/>
      <c r="B12" s="10"/>
      <c r="C12" s="11"/>
      <c r="D12" s="11"/>
      <c r="E12" s="12"/>
      <c r="F12" s="11"/>
      <c r="G12" s="1"/>
      <c r="H12" s="1"/>
      <c r="I12" s="1"/>
    </row>
    <row r="13" spans="1:9" ht="15" thickBot="1" x14ac:dyDescent="0.35">
      <c r="A13" s="163" t="s">
        <v>115</v>
      </c>
      <c r="B13" s="163"/>
      <c r="C13" s="163"/>
      <c r="D13" s="163"/>
      <c r="E13" s="163"/>
      <c r="F13" s="123">
        <f>F8</f>
        <v>834647.79599999997</v>
      </c>
      <c r="G13" s="1"/>
      <c r="H13" s="1"/>
      <c r="I13" s="1"/>
    </row>
    <row r="14" spans="1:9" ht="15" thickTop="1" x14ac:dyDescent="0.3">
      <c r="A14" s="10"/>
      <c r="B14" s="10"/>
      <c r="C14" s="11"/>
      <c r="D14" s="11"/>
      <c r="E14" s="12"/>
      <c r="F14" s="11"/>
      <c r="G14" s="1"/>
      <c r="H14" s="1"/>
      <c r="I14" s="1"/>
    </row>
    <row r="15" spans="1:9" hidden="1" x14ac:dyDescent="0.3">
      <c r="A15" s="10"/>
      <c r="B15" s="10"/>
      <c r="C15" s="11"/>
      <c r="D15" s="11"/>
      <c r="E15" s="12"/>
      <c r="F15" s="11"/>
      <c r="G15" s="1"/>
      <c r="H15" s="1"/>
      <c r="I15" s="1"/>
    </row>
    <row r="16" spans="1:9" hidden="1" x14ac:dyDescent="0.3">
      <c r="A16" s="10"/>
      <c r="B16" s="10"/>
      <c r="C16" s="11"/>
      <c r="D16" s="11"/>
      <c r="E16" s="12"/>
      <c r="F16" s="11"/>
      <c r="G16" s="1"/>
      <c r="H16" s="1"/>
      <c r="I16" s="1"/>
    </row>
    <row r="17" spans="1:9" hidden="1" x14ac:dyDescent="0.3">
      <c r="A17" s="10"/>
      <c r="B17" s="10"/>
      <c r="C17" s="11"/>
      <c r="D17" s="11"/>
      <c r="E17" s="12"/>
      <c r="F17" s="11"/>
      <c r="G17" s="1"/>
      <c r="H17" s="1"/>
      <c r="I17" s="1"/>
    </row>
    <row r="18" spans="1:9" hidden="1" x14ac:dyDescent="0.3">
      <c r="A18" s="10"/>
      <c r="B18" s="10"/>
      <c r="C18" s="11"/>
      <c r="D18" s="11"/>
      <c r="E18" s="12"/>
      <c r="F18" s="11"/>
      <c r="G18" s="1"/>
      <c r="H18" s="1"/>
      <c r="I18" s="1"/>
    </row>
    <row r="19" spans="1:9" hidden="1" x14ac:dyDescent="0.3">
      <c r="A19" s="10"/>
      <c r="B19" s="10"/>
      <c r="C19" s="11"/>
      <c r="D19" s="11"/>
      <c r="E19" s="12"/>
      <c r="F19" s="11"/>
      <c r="G19" s="1"/>
      <c r="H19" s="1"/>
      <c r="I19" s="1"/>
    </row>
    <row r="20" spans="1:9" hidden="1" x14ac:dyDescent="0.3">
      <c r="A20" s="10"/>
      <c r="B20" s="10"/>
      <c r="C20" s="11"/>
      <c r="D20" s="11"/>
      <c r="E20" s="12"/>
      <c r="F20" s="11"/>
      <c r="G20" s="1"/>
      <c r="H20" s="1"/>
      <c r="I20" s="1"/>
    </row>
    <row r="21" spans="1:9" hidden="1" x14ac:dyDescent="0.3">
      <c r="A21" s="10"/>
      <c r="B21" s="10"/>
      <c r="C21" s="11"/>
      <c r="D21" s="11"/>
      <c r="E21" s="12"/>
      <c r="F21" s="11"/>
      <c r="G21" s="1"/>
      <c r="H21" s="1"/>
      <c r="I21" s="1"/>
    </row>
    <row r="22" spans="1:9" hidden="1" x14ac:dyDescent="0.3">
      <c r="A22" s="10"/>
      <c r="B22" s="10"/>
      <c r="C22" s="11"/>
      <c r="D22" s="11"/>
      <c r="E22" s="12"/>
      <c r="F22" s="11"/>
      <c r="G22" s="1"/>
      <c r="H22" s="1"/>
      <c r="I22" s="1"/>
    </row>
    <row r="23" spans="1:9" hidden="1" x14ac:dyDescent="0.3">
      <c r="A23" s="10"/>
      <c r="B23" s="10"/>
      <c r="C23" s="11"/>
      <c r="D23" s="11"/>
      <c r="E23" s="12"/>
      <c r="F23" s="11"/>
      <c r="G23" s="1"/>
      <c r="H23" s="1"/>
      <c r="I23" s="1"/>
    </row>
    <row r="24" spans="1:9" hidden="1" x14ac:dyDescent="0.3">
      <c r="A24" s="10"/>
      <c r="B24" s="10"/>
      <c r="C24" s="11"/>
      <c r="D24" s="11"/>
      <c r="E24" s="12"/>
      <c r="F24" s="11"/>
      <c r="G24" s="1"/>
      <c r="H24" s="1"/>
      <c r="I24" s="1"/>
    </row>
    <row r="25" spans="1:9" hidden="1" x14ac:dyDescent="0.3">
      <c r="A25" s="10"/>
      <c r="B25" s="10"/>
      <c r="C25" s="11"/>
      <c r="D25" s="11"/>
      <c r="E25" s="12"/>
      <c r="F25" s="11"/>
      <c r="G25" s="1"/>
      <c r="H25" s="1"/>
      <c r="I25" s="1"/>
    </row>
    <row r="26" spans="1:9" hidden="1" x14ac:dyDescent="0.3">
      <c r="A26" s="10"/>
      <c r="B26" s="10"/>
      <c r="C26" s="11"/>
      <c r="D26" s="11"/>
      <c r="E26" s="12"/>
      <c r="F26" s="11"/>
      <c r="G26" s="1"/>
      <c r="H26" s="1"/>
      <c r="I26" s="1"/>
    </row>
    <row r="27" spans="1:9" hidden="1" x14ac:dyDescent="0.3">
      <c r="A27" s="10"/>
      <c r="B27" s="10"/>
      <c r="C27" s="11"/>
      <c r="D27" s="11"/>
      <c r="E27" s="12"/>
      <c r="F27" s="11"/>
      <c r="G27" s="1"/>
      <c r="H27" s="1"/>
      <c r="I27" s="1"/>
    </row>
    <row r="28" spans="1:9" hidden="1" x14ac:dyDescent="0.3">
      <c r="A28" s="10"/>
      <c r="B28" s="10"/>
      <c r="C28" s="11"/>
      <c r="D28" s="11"/>
      <c r="E28" s="12"/>
      <c r="F28" s="11"/>
      <c r="G28" s="1"/>
      <c r="H28" s="1"/>
      <c r="I28" s="1"/>
    </row>
    <row r="29" spans="1:9" hidden="1" x14ac:dyDescent="0.3">
      <c r="A29" s="10"/>
      <c r="B29" s="10"/>
      <c r="C29" s="11"/>
      <c r="D29" s="11"/>
      <c r="E29" s="12"/>
      <c r="F29" s="11"/>
      <c r="G29" s="1"/>
      <c r="H29" s="1"/>
      <c r="I29" s="1"/>
    </row>
    <row r="30" spans="1:9" hidden="1" x14ac:dyDescent="0.3">
      <c r="A30" s="10"/>
      <c r="B30" s="10"/>
      <c r="C30" s="11"/>
      <c r="D30" s="11"/>
      <c r="E30" s="12"/>
      <c r="F30" s="11"/>
      <c r="G30" s="1"/>
      <c r="H30" s="1"/>
      <c r="I30" s="1"/>
    </row>
    <row r="31" spans="1:9" hidden="1" x14ac:dyDescent="0.3">
      <c r="A31" s="10"/>
      <c r="B31" s="10"/>
      <c r="C31" s="11"/>
      <c r="D31" s="11"/>
      <c r="E31" s="12"/>
      <c r="F31" s="11"/>
      <c r="G31" s="1"/>
      <c r="H31" s="1"/>
      <c r="I31" s="1"/>
    </row>
    <row r="32" spans="1:9" hidden="1" x14ac:dyDescent="0.3">
      <c r="A32" s="10"/>
      <c r="B32" s="10"/>
      <c r="C32" s="11"/>
      <c r="D32" s="11"/>
      <c r="E32" s="12"/>
      <c r="F32" s="11"/>
      <c r="G32" s="1"/>
      <c r="H32" s="1"/>
      <c r="I32" s="1"/>
    </row>
    <row r="33" spans="1:9" hidden="1" x14ac:dyDescent="0.3">
      <c r="A33" s="10"/>
      <c r="B33" s="10"/>
      <c r="C33" s="11"/>
      <c r="D33" s="11"/>
      <c r="E33" s="12"/>
      <c r="F33" s="11"/>
      <c r="G33" s="1"/>
      <c r="H33" s="1"/>
      <c r="I33" s="1"/>
    </row>
    <row r="34" spans="1:9" hidden="1" x14ac:dyDescent="0.3">
      <c r="A34" s="10"/>
      <c r="B34" s="10"/>
      <c r="C34" s="11"/>
      <c r="D34" s="11"/>
      <c r="E34" s="12"/>
      <c r="F34" s="11"/>
      <c r="G34" s="1"/>
      <c r="H34" s="1"/>
      <c r="I34" s="1"/>
    </row>
    <row r="35" spans="1:9" hidden="1" x14ac:dyDescent="0.3">
      <c r="A35" s="10"/>
      <c r="B35" s="10"/>
      <c r="C35" s="11"/>
      <c r="D35" s="11"/>
      <c r="E35" s="12"/>
      <c r="F35" s="11"/>
      <c r="G35" s="1"/>
      <c r="H35" s="1"/>
      <c r="I35" s="1"/>
    </row>
    <row r="36" spans="1:9" hidden="1" x14ac:dyDescent="0.3">
      <c r="A36" s="10"/>
      <c r="B36" s="10"/>
      <c r="C36" s="11"/>
      <c r="D36" s="11"/>
      <c r="E36" s="12"/>
      <c r="F36" s="11"/>
      <c r="G36" s="1"/>
      <c r="H36" s="1"/>
      <c r="I36" s="1"/>
    </row>
    <row r="37" spans="1:9" hidden="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idden="1" x14ac:dyDescent="0.3">
      <c r="A50" s="1"/>
      <c r="B50" s="1"/>
      <c r="C50" s="1"/>
      <c r="D50" s="1"/>
      <c r="E50" s="1"/>
      <c r="F50" s="1"/>
      <c r="G50" s="1"/>
      <c r="H50" s="1"/>
      <c r="I50" s="1"/>
    </row>
    <row r="51" spans="1:9" hidden="1" x14ac:dyDescent="0.3"/>
    <row r="52" spans="1:9" hidden="1" x14ac:dyDescent="0.3"/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</sheetData>
  <mergeCells count="1">
    <mergeCell ref="A13:E1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I98"/>
  <sheetViews>
    <sheetView view="pageBreakPreview" topLeftCell="B3" zoomScale="102" zoomScaleNormal="100" zoomScaleSheetLayoutView="70" zoomScalePageLayoutView="85" workbookViewId="0">
      <selection activeCell="D11" sqref="D11"/>
    </sheetView>
  </sheetViews>
  <sheetFormatPr defaultColWidth="8.88671875" defaultRowHeight="14.4" customHeight="1" zeroHeight="1" x14ac:dyDescent="0.3"/>
  <cols>
    <col min="1" max="1" width="8.6640625" style="2" customWidth="1"/>
    <col min="2" max="2" width="30" style="2" bestFit="1" customWidth="1"/>
    <col min="3" max="4" width="8.88671875" style="2" customWidth="1"/>
    <col min="5" max="5" width="16" style="2" bestFit="1" customWidth="1"/>
    <col min="6" max="6" width="14.21875" style="2" bestFit="1" customWidth="1"/>
    <col min="7" max="7" width="8.88671875" style="2" customWidth="1"/>
    <col min="8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260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25" t="s">
        <v>118</v>
      </c>
      <c r="B8" s="10" t="s">
        <v>654</v>
      </c>
      <c r="C8" s="11">
        <v>3</v>
      </c>
      <c r="D8" s="11" t="s">
        <v>159</v>
      </c>
      <c r="E8" s="12">
        <v>7790046.0959999999</v>
      </c>
      <c r="F8" s="12">
        <f>SUM(E8*3%)</f>
        <v>233701.38287999999</v>
      </c>
      <c r="G8" s="1"/>
      <c r="H8" s="1"/>
      <c r="I8" s="1"/>
    </row>
    <row r="9" spans="1:9" x14ac:dyDescent="0.3">
      <c r="A9" s="10"/>
      <c r="B9" s="10" t="s">
        <v>655</v>
      </c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10" t="s">
        <v>656</v>
      </c>
      <c r="C10" s="11"/>
      <c r="D10" s="11"/>
      <c r="E10" s="12"/>
      <c r="F10" s="11"/>
      <c r="G10" s="1"/>
      <c r="H10" s="1"/>
      <c r="I10" s="1"/>
    </row>
    <row r="11" spans="1:9" x14ac:dyDescent="0.3">
      <c r="A11" s="10"/>
      <c r="B11" s="10"/>
      <c r="C11" s="11"/>
      <c r="D11" s="11"/>
      <c r="E11" s="12"/>
      <c r="F11" s="11"/>
      <c r="G11" s="1"/>
      <c r="H11" s="1"/>
      <c r="I11" s="1"/>
    </row>
    <row r="12" spans="1:9" x14ac:dyDescent="0.3">
      <c r="A12" s="10"/>
      <c r="B12" s="67" t="s">
        <v>122</v>
      </c>
      <c r="C12" s="11"/>
      <c r="D12" s="11"/>
      <c r="E12" s="12"/>
      <c r="F12" s="68"/>
      <c r="G12" s="1"/>
      <c r="H12" s="1"/>
      <c r="I12" s="1"/>
    </row>
    <row r="13" spans="1:9" x14ac:dyDescent="0.3">
      <c r="A13" s="10"/>
      <c r="B13" s="10"/>
      <c r="C13" s="11"/>
      <c r="D13" s="11"/>
      <c r="E13" s="12"/>
      <c r="F13" s="11"/>
      <c r="G13" s="1"/>
      <c r="H13" s="1"/>
      <c r="I13" s="1"/>
    </row>
    <row r="14" spans="1:9" ht="15" thickBot="1" x14ac:dyDescent="0.35">
      <c r="A14" s="163" t="s">
        <v>115</v>
      </c>
      <c r="B14" s="163"/>
      <c r="C14" s="163"/>
      <c r="D14" s="163"/>
      <c r="E14" s="163"/>
      <c r="F14" s="123">
        <f>F8</f>
        <v>233701.38287999999</v>
      </c>
      <c r="G14" s="1"/>
      <c r="H14" s="1"/>
      <c r="I14" s="1"/>
    </row>
    <row r="15" spans="1:9" ht="15" thickTop="1" x14ac:dyDescent="0.3">
      <c r="A15" s="10"/>
      <c r="B15" s="10"/>
      <c r="C15" s="11"/>
      <c r="D15" s="11"/>
      <c r="E15" s="12"/>
      <c r="F15" s="11"/>
      <c r="G15" s="1"/>
      <c r="H15" s="1"/>
      <c r="I15" s="1"/>
    </row>
    <row r="16" spans="1:9" hidden="1" x14ac:dyDescent="0.3">
      <c r="A16" s="10"/>
      <c r="B16" s="10"/>
      <c r="C16" s="11"/>
      <c r="D16" s="11"/>
      <c r="E16" s="12"/>
      <c r="F16" s="11"/>
      <c r="G16" s="1"/>
      <c r="H16" s="1"/>
      <c r="I16" s="1"/>
    </row>
    <row r="17" spans="1:9" hidden="1" x14ac:dyDescent="0.3">
      <c r="A17" s="10"/>
      <c r="B17" s="10"/>
      <c r="C17" s="11"/>
      <c r="D17" s="11"/>
      <c r="E17" s="12"/>
      <c r="F17" s="11"/>
      <c r="G17" s="1"/>
      <c r="H17" s="1"/>
      <c r="I17" s="1"/>
    </row>
    <row r="18" spans="1:9" hidden="1" x14ac:dyDescent="0.3">
      <c r="A18" s="10"/>
      <c r="B18" s="10"/>
      <c r="C18" s="11"/>
      <c r="D18" s="11"/>
      <c r="E18" s="12"/>
      <c r="F18" s="11"/>
      <c r="G18" s="1"/>
      <c r="H18" s="1"/>
      <c r="I18" s="1"/>
    </row>
    <row r="19" spans="1:9" hidden="1" x14ac:dyDescent="0.3">
      <c r="A19" s="10"/>
      <c r="B19" s="10"/>
      <c r="C19" s="11"/>
      <c r="D19" s="11"/>
      <c r="E19" s="12"/>
      <c r="F19" s="11"/>
      <c r="G19" s="1"/>
      <c r="H19" s="1"/>
      <c r="I19" s="1"/>
    </row>
    <row r="20" spans="1:9" hidden="1" x14ac:dyDescent="0.3">
      <c r="A20" s="10"/>
      <c r="B20" s="10"/>
      <c r="C20" s="11"/>
      <c r="D20" s="11"/>
      <c r="E20" s="12"/>
      <c r="F20" s="11"/>
      <c r="G20" s="1"/>
      <c r="H20" s="1"/>
      <c r="I20" s="1"/>
    </row>
    <row r="21" spans="1:9" hidden="1" x14ac:dyDescent="0.3">
      <c r="A21" s="10"/>
      <c r="B21" s="10"/>
      <c r="C21" s="11"/>
      <c r="D21" s="11"/>
      <c r="E21" s="12"/>
      <c r="F21" s="11"/>
      <c r="G21" s="1"/>
      <c r="H21" s="1"/>
      <c r="I21" s="1"/>
    </row>
    <row r="22" spans="1:9" hidden="1" x14ac:dyDescent="0.3">
      <c r="A22" s="10"/>
      <c r="B22" s="10"/>
      <c r="C22" s="11"/>
      <c r="D22" s="11"/>
      <c r="E22" s="12"/>
      <c r="F22" s="11"/>
      <c r="G22" s="1"/>
      <c r="H22" s="1"/>
      <c r="I22" s="1"/>
    </row>
    <row r="23" spans="1:9" hidden="1" x14ac:dyDescent="0.3">
      <c r="A23" s="10"/>
      <c r="B23" s="10"/>
      <c r="C23" s="11"/>
      <c r="D23" s="11"/>
      <c r="E23" s="12"/>
      <c r="F23" s="11"/>
      <c r="G23" s="1"/>
      <c r="H23" s="1"/>
      <c r="I23" s="1"/>
    </row>
    <row r="24" spans="1:9" hidden="1" x14ac:dyDescent="0.3">
      <c r="A24" s="10"/>
      <c r="B24" s="10"/>
      <c r="C24" s="11"/>
      <c r="D24" s="11"/>
      <c r="E24" s="12"/>
      <c r="F24" s="11"/>
      <c r="G24" s="1"/>
      <c r="H24" s="1"/>
      <c r="I24" s="1"/>
    </row>
    <row r="25" spans="1:9" hidden="1" x14ac:dyDescent="0.3">
      <c r="A25" s="10"/>
      <c r="B25" s="10"/>
      <c r="C25" s="11"/>
      <c r="D25" s="11"/>
      <c r="E25" s="12"/>
      <c r="F25" s="11"/>
      <c r="G25" s="1"/>
      <c r="H25" s="1"/>
      <c r="I25" s="1"/>
    </row>
    <row r="26" spans="1:9" hidden="1" x14ac:dyDescent="0.3">
      <c r="A26" s="10"/>
      <c r="B26" s="10"/>
      <c r="C26" s="11"/>
      <c r="D26" s="11"/>
      <c r="E26" s="12"/>
      <c r="F26" s="11"/>
      <c r="G26" s="1"/>
      <c r="H26" s="1"/>
      <c r="I26" s="1"/>
    </row>
    <row r="27" spans="1:9" hidden="1" x14ac:dyDescent="0.3">
      <c r="A27" s="10"/>
      <c r="B27" s="10"/>
      <c r="C27" s="11"/>
      <c r="D27" s="11"/>
      <c r="E27" s="12"/>
      <c r="F27" s="11"/>
      <c r="G27" s="1"/>
      <c r="H27" s="1"/>
      <c r="I27" s="1"/>
    </row>
    <row r="28" spans="1:9" hidden="1" x14ac:dyDescent="0.3">
      <c r="A28" s="10"/>
      <c r="B28" s="10"/>
      <c r="C28" s="11"/>
      <c r="D28" s="11"/>
      <c r="E28" s="12"/>
      <c r="F28" s="11"/>
      <c r="G28" s="1"/>
      <c r="H28" s="1"/>
      <c r="I28" s="1"/>
    </row>
    <row r="29" spans="1:9" hidden="1" x14ac:dyDescent="0.3">
      <c r="A29" s="10"/>
      <c r="B29" s="10"/>
      <c r="C29" s="11"/>
      <c r="D29" s="11"/>
      <c r="E29" s="12"/>
      <c r="F29" s="11"/>
      <c r="G29" s="1"/>
      <c r="H29" s="1"/>
      <c r="I29" s="1"/>
    </row>
    <row r="30" spans="1:9" hidden="1" x14ac:dyDescent="0.3">
      <c r="A30" s="10"/>
      <c r="B30" s="10"/>
      <c r="C30" s="11"/>
      <c r="D30" s="11"/>
      <c r="E30" s="12"/>
      <c r="F30" s="11"/>
      <c r="G30" s="1"/>
      <c r="H30" s="1"/>
      <c r="I30" s="1"/>
    </row>
    <row r="31" spans="1:9" hidden="1" x14ac:dyDescent="0.3">
      <c r="A31" s="10"/>
      <c r="B31" s="10"/>
      <c r="C31" s="11"/>
      <c r="D31" s="11"/>
      <c r="E31" s="12"/>
      <c r="F31" s="11"/>
      <c r="G31" s="1"/>
      <c r="H31" s="1"/>
      <c r="I31" s="1"/>
    </row>
    <row r="32" spans="1:9" hidden="1" x14ac:dyDescent="0.3">
      <c r="A32" s="10"/>
      <c r="B32" s="10"/>
      <c r="C32" s="11"/>
      <c r="D32" s="11"/>
      <c r="E32" s="12"/>
      <c r="F32" s="11"/>
      <c r="G32" s="1"/>
      <c r="H32" s="1"/>
      <c r="I32" s="1"/>
    </row>
    <row r="33" spans="1:9" hidden="1" x14ac:dyDescent="0.3">
      <c r="A33" s="10"/>
      <c r="B33" s="10"/>
      <c r="C33" s="11"/>
      <c r="D33" s="11"/>
      <c r="E33" s="12"/>
      <c r="F33" s="11"/>
      <c r="G33" s="1"/>
      <c r="H33" s="1"/>
      <c r="I33" s="1"/>
    </row>
    <row r="34" spans="1:9" hidden="1" x14ac:dyDescent="0.3">
      <c r="A34" s="10"/>
      <c r="B34" s="10"/>
      <c r="C34" s="11"/>
      <c r="D34" s="11"/>
      <c r="E34" s="12"/>
      <c r="F34" s="11"/>
      <c r="G34" s="1"/>
      <c r="H34" s="1"/>
      <c r="I34" s="1"/>
    </row>
    <row r="35" spans="1:9" hidden="1" x14ac:dyDescent="0.3">
      <c r="A35" s="10"/>
      <c r="B35" s="10"/>
      <c r="C35" s="11"/>
      <c r="D35" s="11"/>
      <c r="E35" s="12"/>
      <c r="F35" s="11"/>
      <c r="G35" s="1"/>
      <c r="H35" s="1"/>
      <c r="I35" s="1"/>
    </row>
    <row r="36" spans="1:9" hidden="1" x14ac:dyDescent="0.3">
      <c r="A36" s="10"/>
      <c r="B36" s="10"/>
      <c r="C36" s="11"/>
      <c r="D36" s="11"/>
      <c r="E36" s="12"/>
      <c r="F36" s="11"/>
      <c r="G36" s="1"/>
      <c r="H36" s="1"/>
      <c r="I36" s="1"/>
    </row>
    <row r="37" spans="1:9" hidden="1" x14ac:dyDescent="0.3">
      <c r="A37" s="10"/>
      <c r="B37" s="10"/>
      <c r="C37" s="11"/>
      <c r="D37" s="11"/>
      <c r="E37" s="12"/>
      <c r="F37" s="11"/>
      <c r="G37" s="1"/>
      <c r="H37" s="1"/>
      <c r="I37" s="1"/>
    </row>
    <row r="38" spans="1:9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idden="1" x14ac:dyDescent="0.3">
      <c r="A50" s="1"/>
      <c r="B50" s="1"/>
      <c r="C50" s="1"/>
      <c r="D50" s="1"/>
      <c r="E50" s="1"/>
      <c r="F50" s="1"/>
      <c r="G50" s="1"/>
      <c r="H50" s="1"/>
      <c r="I50" s="1"/>
    </row>
    <row r="51" spans="1:9" hidden="1" x14ac:dyDescent="0.3">
      <c r="A51" s="1"/>
      <c r="B51" s="1"/>
      <c r="C51" s="1"/>
      <c r="D51" s="1"/>
      <c r="E51" s="1"/>
      <c r="F51" s="1"/>
      <c r="G51" s="1"/>
      <c r="H51" s="1"/>
      <c r="I51" s="1"/>
    </row>
    <row r="52" spans="1:9" hidden="1" x14ac:dyDescent="0.3"/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</sheetData>
  <mergeCells count="1">
    <mergeCell ref="A14:E14"/>
  </mergeCells>
  <pageMargins left="0.7" right="0.7" top="0.75" bottom="0.75" header="0.3" footer="0.3"/>
  <pageSetup paperSize="9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</sheetPr>
  <dimension ref="A1:I97"/>
  <sheetViews>
    <sheetView view="pageBreakPreview" zoomScale="113" zoomScaleNormal="100" zoomScaleSheetLayoutView="70" zoomScalePageLayoutView="85" workbookViewId="0">
      <selection activeCell="G1" sqref="G1:G1048576"/>
    </sheetView>
  </sheetViews>
  <sheetFormatPr defaultColWidth="8.88671875" defaultRowHeight="0" customHeight="1" zeroHeight="1" x14ac:dyDescent="0.3"/>
  <cols>
    <col min="1" max="1" width="9.44140625" style="2" customWidth="1"/>
    <col min="2" max="2" width="29.77734375" style="2" bestFit="1" customWidth="1"/>
    <col min="3" max="4" width="8.88671875" style="2" customWidth="1"/>
    <col min="5" max="5" width="15.6640625" style="2" bestFit="1" customWidth="1"/>
    <col min="6" max="6" width="14.21875" style="2" bestFit="1" customWidth="1"/>
    <col min="7" max="7" width="8.88671875" style="2" customWidth="1"/>
    <col min="8" max="9" width="8.88671875" style="2" hidden="1" customWidth="1"/>
    <col min="10" max="13" width="0" hidden="1" customWidth="1"/>
  </cols>
  <sheetData>
    <row r="1" spans="1:9" ht="14.4" x14ac:dyDescent="0.3">
      <c r="A1" s="1"/>
      <c r="B1" s="1"/>
      <c r="C1" s="1"/>
      <c r="D1" s="1"/>
      <c r="E1" s="1"/>
      <c r="F1" s="1"/>
      <c r="G1" s="1"/>
      <c r="H1" s="1"/>
      <c r="I1" s="1"/>
    </row>
    <row r="2" spans="1:9" ht="14.4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ht="14.4" x14ac:dyDescent="0.3">
      <c r="A3" s="13" t="s">
        <v>261</v>
      </c>
      <c r="B3" s="1"/>
      <c r="C3" s="1"/>
      <c r="D3" s="1"/>
      <c r="E3" s="1"/>
      <c r="F3" s="1"/>
      <c r="G3" s="1"/>
      <c r="H3" s="1"/>
      <c r="I3" s="1"/>
    </row>
    <row r="4" spans="1:9" ht="14.4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14.4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14.4" x14ac:dyDescent="0.3">
      <c r="A6" s="8" t="s">
        <v>262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ht="14.4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ht="14.4" x14ac:dyDescent="0.3">
      <c r="A8" s="25" t="s">
        <v>118</v>
      </c>
      <c r="B8" s="10" t="s">
        <v>657</v>
      </c>
      <c r="C8" s="11">
        <v>3</v>
      </c>
      <c r="D8" s="11" t="s">
        <v>159</v>
      </c>
      <c r="E8" s="12">
        <f>'10 Main Contractors OHP'!E8+'10 Main Contractors OHP'!F14</f>
        <v>8023747.4788800003</v>
      </c>
      <c r="F8" s="12">
        <f>E8*3%</f>
        <v>240712.4243664</v>
      </c>
      <c r="G8" s="1"/>
      <c r="H8" s="1"/>
      <c r="I8" s="1"/>
    </row>
    <row r="9" spans="1:9" ht="14.4" x14ac:dyDescent="0.3">
      <c r="A9" s="10"/>
      <c r="B9" s="10" t="s">
        <v>655</v>
      </c>
      <c r="C9" s="11"/>
      <c r="D9" s="11"/>
      <c r="E9" s="12"/>
      <c r="F9" s="11"/>
      <c r="G9" s="1"/>
      <c r="H9" s="1"/>
      <c r="I9" s="1"/>
    </row>
    <row r="10" spans="1:9" ht="14.4" x14ac:dyDescent="0.3">
      <c r="A10" s="10"/>
      <c r="B10" s="10" t="s">
        <v>658</v>
      </c>
      <c r="C10" s="11"/>
      <c r="D10" s="11"/>
      <c r="E10" s="12"/>
      <c r="F10" s="11"/>
      <c r="G10" s="1"/>
      <c r="H10" s="1"/>
      <c r="I10" s="1"/>
    </row>
    <row r="11" spans="1:9" ht="14.4" x14ac:dyDescent="0.3">
      <c r="A11" s="10"/>
      <c r="B11" s="10" t="s">
        <v>663</v>
      </c>
      <c r="C11" s="11"/>
      <c r="D11" s="11"/>
      <c r="E11" s="12"/>
      <c r="F11" s="11"/>
      <c r="G11" s="1"/>
      <c r="H11" s="1"/>
      <c r="I11" s="1"/>
    </row>
    <row r="12" spans="1:9" ht="14.4" x14ac:dyDescent="0.3">
      <c r="A12" s="10"/>
      <c r="B12" s="10"/>
      <c r="C12" s="11"/>
      <c r="D12" s="11"/>
      <c r="E12" s="12"/>
      <c r="F12" s="11"/>
      <c r="G12" s="1"/>
      <c r="H12" s="1"/>
      <c r="I12" s="1"/>
    </row>
    <row r="13" spans="1:9" ht="14.4" x14ac:dyDescent="0.3">
      <c r="A13" s="10"/>
      <c r="B13" s="10"/>
      <c r="C13" s="11"/>
      <c r="D13" s="11"/>
      <c r="E13" s="12"/>
      <c r="F13" s="11"/>
      <c r="G13" s="1"/>
      <c r="H13" s="1"/>
      <c r="I13" s="1"/>
    </row>
    <row r="14" spans="1:9" ht="14.4" x14ac:dyDescent="0.3">
      <c r="A14" s="10"/>
      <c r="B14" s="67" t="s">
        <v>122</v>
      </c>
      <c r="C14" s="11"/>
      <c r="D14" s="11"/>
      <c r="E14" s="12"/>
      <c r="F14" s="68"/>
      <c r="G14" s="1"/>
      <c r="H14" s="1"/>
      <c r="I14" s="1"/>
    </row>
    <row r="15" spans="1:9" ht="14.4" x14ac:dyDescent="0.3">
      <c r="A15" s="10"/>
      <c r="B15" s="10"/>
      <c r="C15" s="11"/>
      <c r="D15" s="11"/>
      <c r="E15" s="12"/>
      <c r="F15" s="11"/>
      <c r="G15" s="1"/>
      <c r="H15" s="1"/>
      <c r="I15" s="1"/>
    </row>
    <row r="16" spans="1:9" ht="15" thickBot="1" x14ac:dyDescent="0.35">
      <c r="A16" s="163" t="s">
        <v>115</v>
      </c>
      <c r="B16" s="163"/>
      <c r="C16" s="163"/>
      <c r="D16" s="163"/>
      <c r="E16" s="163"/>
      <c r="F16" s="123">
        <f>F8</f>
        <v>240712.4243664</v>
      </c>
      <c r="G16" s="1"/>
      <c r="H16" s="1"/>
      <c r="I16" s="1"/>
    </row>
    <row r="17" spans="1:9" ht="15" thickTop="1" x14ac:dyDescent="0.3">
      <c r="A17" s="10"/>
      <c r="B17" s="10"/>
      <c r="C17" s="11"/>
      <c r="D17" s="11"/>
      <c r="E17" s="12"/>
      <c r="F17" s="11"/>
      <c r="G17" s="1"/>
      <c r="H17" s="1"/>
      <c r="I17" s="1"/>
    </row>
    <row r="18" spans="1:9" ht="14.4" hidden="1" x14ac:dyDescent="0.3">
      <c r="A18" s="10"/>
      <c r="B18" s="10"/>
      <c r="C18" s="11"/>
      <c r="D18" s="11"/>
      <c r="E18" s="12"/>
      <c r="F18" s="11"/>
      <c r="G18" s="1"/>
      <c r="H18" s="1"/>
      <c r="I18" s="1"/>
    </row>
    <row r="19" spans="1:9" ht="14.4" hidden="1" x14ac:dyDescent="0.3">
      <c r="A19" s="10"/>
      <c r="B19" s="10"/>
      <c r="C19" s="11"/>
      <c r="D19" s="11"/>
      <c r="E19" s="12"/>
      <c r="F19" s="11"/>
      <c r="G19" s="1"/>
      <c r="H19" s="1"/>
      <c r="I19" s="1"/>
    </row>
    <row r="20" spans="1:9" ht="14.4" hidden="1" x14ac:dyDescent="0.3">
      <c r="A20" s="10"/>
      <c r="B20" s="10"/>
      <c r="C20" s="11"/>
      <c r="D20" s="11"/>
      <c r="E20" s="12"/>
      <c r="F20" s="11"/>
      <c r="G20" s="1"/>
      <c r="H20" s="1"/>
      <c r="I20" s="1"/>
    </row>
    <row r="21" spans="1:9" ht="14.4" hidden="1" x14ac:dyDescent="0.3">
      <c r="A21" s="10"/>
      <c r="B21" s="10"/>
      <c r="C21" s="11"/>
      <c r="D21" s="11"/>
      <c r="E21" s="12"/>
      <c r="F21" s="11"/>
      <c r="G21" s="1"/>
      <c r="H21" s="1"/>
      <c r="I21" s="1"/>
    </row>
    <row r="22" spans="1:9" ht="14.4" hidden="1" x14ac:dyDescent="0.3">
      <c r="A22" s="10"/>
      <c r="B22" s="10"/>
      <c r="C22" s="11"/>
      <c r="D22" s="11"/>
      <c r="E22" s="12"/>
      <c r="F22" s="11"/>
      <c r="G22" s="1"/>
      <c r="H22" s="1"/>
      <c r="I22" s="1"/>
    </row>
    <row r="23" spans="1:9" ht="14.4" hidden="1" x14ac:dyDescent="0.3">
      <c r="A23" s="10"/>
      <c r="B23" s="10"/>
      <c r="C23" s="11"/>
      <c r="D23" s="11"/>
      <c r="E23" s="12"/>
      <c r="F23" s="11"/>
      <c r="G23" s="1"/>
      <c r="H23" s="1"/>
      <c r="I23" s="1"/>
    </row>
    <row r="24" spans="1:9" ht="14.4" hidden="1" x14ac:dyDescent="0.3">
      <c r="A24" s="10"/>
      <c r="B24" s="10"/>
      <c r="C24" s="11"/>
      <c r="D24" s="11"/>
      <c r="E24" s="12"/>
      <c r="F24" s="11"/>
      <c r="G24" s="1"/>
      <c r="H24" s="1"/>
      <c r="I24" s="1"/>
    </row>
    <row r="25" spans="1:9" ht="14.4" hidden="1" x14ac:dyDescent="0.3">
      <c r="A25" s="10"/>
      <c r="B25" s="10"/>
      <c r="C25" s="11"/>
      <c r="D25" s="11"/>
      <c r="E25" s="12"/>
      <c r="F25" s="11"/>
      <c r="G25" s="1"/>
      <c r="H25" s="1"/>
      <c r="I25" s="1"/>
    </row>
    <row r="26" spans="1:9" ht="14.4" hidden="1" x14ac:dyDescent="0.3">
      <c r="A26" s="10"/>
      <c r="B26" s="10"/>
      <c r="C26" s="11"/>
      <c r="D26" s="11"/>
      <c r="E26" s="12"/>
      <c r="F26" s="11"/>
      <c r="G26" s="1"/>
      <c r="H26" s="1"/>
      <c r="I26" s="1"/>
    </row>
    <row r="27" spans="1:9" ht="14.4" hidden="1" x14ac:dyDescent="0.3">
      <c r="A27" s="10"/>
      <c r="B27" s="10"/>
      <c r="C27" s="11"/>
      <c r="D27" s="11"/>
      <c r="E27" s="12"/>
      <c r="F27" s="11"/>
      <c r="G27" s="1"/>
      <c r="H27" s="1"/>
      <c r="I27" s="1"/>
    </row>
    <row r="28" spans="1:9" ht="14.4" hidden="1" x14ac:dyDescent="0.3">
      <c r="A28" s="10"/>
      <c r="B28" s="10"/>
      <c r="C28" s="11"/>
      <c r="D28" s="11"/>
      <c r="E28" s="12"/>
      <c r="F28" s="11"/>
      <c r="G28" s="1"/>
      <c r="H28" s="1"/>
      <c r="I28" s="1"/>
    </row>
    <row r="29" spans="1:9" ht="14.4" hidden="1" x14ac:dyDescent="0.3">
      <c r="A29" s="10"/>
      <c r="B29" s="10"/>
      <c r="C29" s="11"/>
      <c r="D29" s="11"/>
      <c r="E29" s="12"/>
      <c r="F29" s="11"/>
      <c r="G29" s="1"/>
      <c r="H29" s="1"/>
      <c r="I29" s="1"/>
    </row>
    <row r="30" spans="1:9" ht="14.4" hidden="1" x14ac:dyDescent="0.3">
      <c r="A30" s="10"/>
      <c r="B30" s="10"/>
      <c r="C30" s="11"/>
      <c r="D30" s="11"/>
      <c r="E30" s="12"/>
      <c r="F30" s="11"/>
      <c r="G30" s="1"/>
      <c r="H30" s="1"/>
      <c r="I30" s="1"/>
    </row>
    <row r="31" spans="1:9" ht="14.4" hidden="1" x14ac:dyDescent="0.3">
      <c r="A31" s="10"/>
      <c r="B31" s="10"/>
      <c r="C31" s="11"/>
      <c r="D31" s="11"/>
      <c r="E31" s="12"/>
      <c r="F31" s="11"/>
      <c r="G31" s="1"/>
      <c r="H31" s="1"/>
      <c r="I31" s="1"/>
    </row>
    <row r="32" spans="1:9" ht="14.4" hidden="1" x14ac:dyDescent="0.3">
      <c r="A32" s="10"/>
      <c r="B32" s="10"/>
      <c r="C32" s="11"/>
      <c r="D32" s="11"/>
      <c r="E32" s="12"/>
      <c r="F32" s="11"/>
      <c r="G32" s="1"/>
      <c r="H32" s="1"/>
      <c r="I32" s="1"/>
    </row>
    <row r="33" spans="1:9" ht="14.4" hidden="1" x14ac:dyDescent="0.3">
      <c r="A33" s="10"/>
      <c r="B33" s="10"/>
      <c r="C33" s="11"/>
      <c r="D33" s="11"/>
      <c r="E33" s="12"/>
      <c r="F33" s="11"/>
      <c r="G33" s="1"/>
      <c r="H33" s="1"/>
      <c r="I33" s="1"/>
    </row>
    <row r="34" spans="1:9" ht="14.4" hidden="1" x14ac:dyDescent="0.3">
      <c r="A34" s="10"/>
      <c r="B34" s="10"/>
      <c r="C34" s="11"/>
      <c r="D34" s="11"/>
      <c r="E34" s="12"/>
      <c r="F34" s="11"/>
      <c r="G34" s="1"/>
      <c r="H34" s="1"/>
      <c r="I34" s="1"/>
    </row>
    <row r="35" spans="1:9" ht="14.4" hidden="1" x14ac:dyDescent="0.3">
      <c r="A35" s="10"/>
      <c r="B35" s="10"/>
      <c r="C35" s="11"/>
      <c r="D35" s="11"/>
      <c r="E35" s="12"/>
      <c r="F35" s="11"/>
      <c r="G35" s="1"/>
      <c r="H35" s="1"/>
      <c r="I35" s="1"/>
    </row>
    <row r="36" spans="1:9" ht="14.4" hidden="1" x14ac:dyDescent="0.3">
      <c r="A36" s="10"/>
      <c r="B36" s="10"/>
      <c r="C36" s="11"/>
      <c r="D36" s="11"/>
      <c r="E36" s="12"/>
      <c r="F36" s="11"/>
      <c r="G36" s="1"/>
      <c r="H36" s="1"/>
      <c r="I36" s="1"/>
    </row>
    <row r="37" spans="1:9" ht="14.4" hidden="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ht="14.4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t="14.4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t="14.4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t="14.4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t="14.4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t="14.4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t="14.4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t="14.4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t="14.4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t="14.4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t="14.4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t="14.4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t="14.4" hidden="1" x14ac:dyDescent="0.3">
      <c r="A50" s="1"/>
      <c r="B50" s="1"/>
      <c r="C50" s="1"/>
      <c r="D50" s="1"/>
      <c r="E50" s="1"/>
      <c r="F50" s="1"/>
      <c r="G50" s="1"/>
      <c r="H50" s="1"/>
      <c r="I50" s="1"/>
    </row>
    <row r="51" spans="1:9" ht="14.4" hidden="1" x14ac:dyDescent="0.3"/>
    <row r="52" spans="1:9" ht="14.4" hidden="1" x14ac:dyDescent="0.3"/>
    <row r="53" spans="1:9" ht="14.4" hidden="1" x14ac:dyDescent="0.3"/>
    <row r="54" spans="1:9" ht="14.4" hidden="1" x14ac:dyDescent="0.3"/>
    <row r="55" spans="1:9" ht="14.4" hidden="1" x14ac:dyDescent="0.3"/>
    <row r="56" spans="1:9" ht="14.4" hidden="1" x14ac:dyDescent="0.3"/>
    <row r="57" spans="1:9" ht="14.4" hidden="1" x14ac:dyDescent="0.3"/>
    <row r="58" spans="1:9" ht="14.4" hidden="1" x14ac:dyDescent="0.3"/>
    <row r="59" spans="1:9" ht="14.4" hidden="1" x14ac:dyDescent="0.3"/>
    <row r="60" spans="1:9" ht="14.4" hidden="1" x14ac:dyDescent="0.3"/>
    <row r="61" spans="1:9" ht="14.4" hidden="1" x14ac:dyDescent="0.3"/>
    <row r="62" spans="1:9" ht="14.4" hidden="1" x14ac:dyDescent="0.3"/>
    <row r="63" spans="1:9" ht="14.4" hidden="1" x14ac:dyDescent="0.3"/>
    <row r="64" spans="1:9" ht="14.4" hidden="1" x14ac:dyDescent="0.3"/>
    <row r="65" ht="14.4" hidden="1" x14ac:dyDescent="0.3"/>
    <row r="66" ht="14.4" hidden="1" x14ac:dyDescent="0.3"/>
    <row r="67" ht="14.4" hidden="1" x14ac:dyDescent="0.3"/>
    <row r="68" ht="14.4" hidden="1" x14ac:dyDescent="0.3"/>
    <row r="69" ht="14.4" hidden="1" x14ac:dyDescent="0.3"/>
    <row r="70" ht="14.4" hidden="1" x14ac:dyDescent="0.3"/>
    <row r="71" ht="14.4" hidden="1" x14ac:dyDescent="0.3"/>
    <row r="72" ht="14.4" hidden="1" x14ac:dyDescent="0.3"/>
    <row r="73" ht="14.4" hidden="1" x14ac:dyDescent="0.3"/>
    <row r="74" ht="14.4" hidden="1" x14ac:dyDescent="0.3"/>
    <row r="75" ht="14.4" hidden="1" x14ac:dyDescent="0.3"/>
    <row r="76" ht="14.4" hidden="1" x14ac:dyDescent="0.3"/>
    <row r="77" ht="14.4" hidden="1" x14ac:dyDescent="0.3"/>
    <row r="78" ht="14.4" hidden="1" x14ac:dyDescent="0.3"/>
    <row r="79" ht="14.4" hidden="1" x14ac:dyDescent="0.3"/>
    <row r="80" ht="14.4" hidden="1" x14ac:dyDescent="0.3"/>
    <row r="81" ht="14.4" hidden="1" x14ac:dyDescent="0.3"/>
    <row r="82" ht="14.4" hidden="1" x14ac:dyDescent="0.3"/>
    <row r="83" ht="14.4" hidden="1" x14ac:dyDescent="0.3"/>
    <row r="84" ht="14.4" hidden="1" x14ac:dyDescent="0.3"/>
    <row r="85" ht="14.4" hidden="1" x14ac:dyDescent="0.3"/>
    <row r="86" ht="14.4" hidden="1" x14ac:dyDescent="0.3"/>
    <row r="87" ht="14.4" hidden="1" x14ac:dyDescent="0.3"/>
    <row r="88" ht="14.4" hidden="1" x14ac:dyDescent="0.3"/>
    <row r="89" ht="14.4" hidden="1" x14ac:dyDescent="0.3"/>
    <row r="90" ht="14.4" hidden="1" x14ac:dyDescent="0.3"/>
    <row r="91" ht="14.4" hidden="1" x14ac:dyDescent="0.3"/>
    <row r="92" ht="14.4" hidden="1" x14ac:dyDescent="0.3"/>
    <row r="93" ht="14.4" hidden="1" x14ac:dyDescent="0.3"/>
    <row r="94" ht="14.4" hidden="1" x14ac:dyDescent="0.3"/>
    <row r="95" ht="14.4" hidden="1" x14ac:dyDescent="0.3"/>
    <row r="96" ht="14.4" hidden="1" x14ac:dyDescent="0.3"/>
    <row r="97" ht="14.4" hidden="1" x14ac:dyDescent="0.3"/>
  </sheetData>
  <mergeCells count="1">
    <mergeCell ref="A16:E16"/>
  </mergeCells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</sheetPr>
  <dimension ref="A1:I97"/>
  <sheetViews>
    <sheetView view="pageBreakPreview" zoomScale="70" zoomScaleNormal="100" zoomScaleSheetLayoutView="70" zoomScalePageLayoutView="85" workbookViewId="0">
      <selection activeCell="A8" sqref="A8:F14"/>
    </sheetView>
  </sheetViews>
  <sheetFormatPr defaultColWidth="8.88671875" defaultRowHeight="0" customHeight="1" zeroHeight="1" x14ac:dyDescent="0.3"/>
  <cols>
    <col min="1" max="1" width="9" style="2" customWidth="1"/>
    <col min="2" max="2" width="26" style="2" customWidth="1"/>
    <col min="3" max="4" width="8.88671875" style="2" customWidth="1"/>
    <col min="5" max="5" width="10.33203125" style="2" customWidth="1"/>
    <col min="6" max="7" width="8.88671875" style="2" customWidth="1"/>
    <col min="8" max="9" width="8.88671875" style="2" hidden="1" customWidth="1"/>
    <col min="10" max="13" width="0" hidden="1" customWidth="1"/>
  </cols>
  <sheetData>
    <row r="1" spans="1:9" ht="14.4" x14ac:dyDescent="0.3">
      <c r="A1" s="1"/>
      <c r="B1" s="1"/>
      <c r="C1" s="1"/>
      <c r="D1" s="1"/>
      <c r="E1" s="1"/>
      <c r="F1" s="1"/>
      <c r="G1" s="1"/>
      <c r="H1" s="1"/>
      <c r="I1" s="1"/>
    </row>
    <row r="2" spans="1:9" ht="14.4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ht="14.4" x14ac:dyDescent="0.3">
      <c r="A3" s="13" t="s">
        <v>263</v>
      </c>
      <c r="B3" s="1"/>
      <c r="C3" s="1"/>
      <c r="D3" s="1"/>
      <c r="E3" s="1"/>
      <c r="F3" s="1"/>
      <c r="G3" s="1"/>
      <c r="H3" s="1"/>
      <c r="I3" s="1"/>
    </row>
    <row r="4" spans="1:9" ht="14.4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14.4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14.4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ht="14.4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ht="14.4" x14ac:dyDescent="0.3">
      <c r="A8" s="25" t="s">
        <v>118</v>
      </c>
      <c r="B8" s="10" t="s">
        <v>664</v>
      </c>
      <c r="C8" s="11"/>
      <c r="D8" s="11"/>
      <c r="E8" s="12"/>
      <c r="F8" s="11"/>
      <c r="G8" s="1"/>
      <c r="H8" s="1"/>
      <c r="I8" s="1"/>
    </row>
    <row r="9" spans="1:9" ht="14.4" x14ac:dyDescent="0.3">
      <c r="A9" s="10"/>
      <c r="B9" s="10" t="s">
        <v>665</v>
      </c>
      <c r="C9" s="11"/>
      <c r="D9" s="11"/>
      <c r="E9" s="12"/>
      <c r="F9" s="11"/>
      <c r="G9" s="1"/>
      <c r="H9" s="1"/>
      <c r="I9" s="1"/>
    </row>
    <row r="10" spans="1:9" ht="14.4" x14ac:dyDescent="0.3">
      <c r="A10" s="10"/>
      <c r="B10" s="10"/>
      <c r="C10" s="11"/>
      <c r="D10" s="11"/>
      <c r="E10" s="12"/>
      <c r="F10" s="11"/>
      <c r="G10" s="1"/>
      <c r="H10" s="1"/>
      <c r="I10" s="1"/>
    </row>
    <row r="11" spans="1:9" ht="14.4" x14ac:dyDescent="0.3">
      <c r="A11" s="10"/>
      <c r="B11" s="67" t="s">
        <v>122</v>
      </c>
      <c r="C11" s="11"/>
      <c r="D11" s="11"/>
      <c r="E11" s="12"/>
      <c r="F11" s="68"/>
      <c r="G11" s="1"/>
      <c r="H11" s="1"/>
      <c r="I11" s="1"/>
    </row>
    <row r="12" spans="1:9" ht="14.4" x14ac:dyDescent="0.3">
      <c r="A12" s="10"/>
      <c r="B12" s="10"/>
      <c r="C12" s="11"/>
      <c r="D12" s="11"/>
      <c r="E12" s="12"/>
      <c r="F12" s="11"/>
      <c r="G12" s="1"/>
      <c r="H12" s="1"/>
      <c r="I12" s="1"/>
    </row>
    <row r="13" spans="1:9" ht="15" thickBot="1" x14ac:dyDescent="0.35">
      <c r="A13" s="163" t="s">
        <v>115</v>
      </c>
      <c r="B13" s="163"/>
      <c r="C13" s="163"/>
      <c r="D13" s="163"/>
      <c r="E13" s="163"/>
      <c r="F13" s="123">
        <f>F5</f>
        <v>0</v>
      </c>
      <c r="G13" s="1"/>
      <c r="H13" s="1"/>
      <c r="I13" s="1"/>
    </row>
    <row r="14" spans="1:9" ht="15" thickTop="1" x14ac:dyDescent="0.3">
      <c r="A14" s="10"/>
      <c r="B14" s="10"/>
      <c r="C14" s="11"/>
      <c r="D14" s="11"/>
      <c r="E14" s="12"/>
      <c r="F14" s="11"/>
      <c r="G14" s="1"/>
      <c r="H14" s="1"/>
      <c r="I14" s="1"/>
    </row>
    <row r="15" spans="1:9" ht="14.4" hidden="1" x14ac:dyDescent="0.3">
      <c r="A15" s="10"/>
      <c r="B15" s="10"/>
      <c r="C15" s="11"/>
      <c r="D15" s="11"/>
      <c r="E15" s="12"/>
      <c r="F15" s="11"/>
      <c r="G15" s="1"/>
      <c r="H15" s="1"/>
      <c r="I15" s="1"/>
    </row>
    <row r="16" spans="1:9" ht="14.4" hidden="1" x14ac:dyDescent="0.3">
      <c r="A16" s="10"/>
      <c r="B16" s="10"/>
      <c r="C16" s="11"/>
      <c r="D16" s="11"/>
      <c r="E16" s="12"/>
      <c r="F16" s="11"/>
      <c r="G16" s="1"/>
      <c r="H16" s="1"/>
      <c r="I16" s="1"/>
    </row>
    <row r="17" spans="1:9" ht="14.4" hidden="1" x14ac:dyDescent="0.3">
      <c r="A17" s="10"/>
      <c r="B17" s="10"/>
      <c r="C17" s="11"/>
      <c r="D17" s="11"/>
      <c r="E17" s="12"/>
      <c r="F17" s="11"/>
      <c r="G17" s="1"/>
      <c r="H17" s="1"/>
      <c r="I17" s="1"/>
    </row>
    <row r="18" spans="1:9" ht="14.4" hidden="1" x14ac:dyDescent="0.3">
      <c r="A18" s="10"/>
      <c r="B18" s="10"/>
      <c r="C18" s="11"/>
      <c r="D18" s="11"/>
      <c r="E18" s="12"/>
      <c r="F18" s="11"/>
      <c r="G18" s="1"/>
      <c r="H18" s="1"/>
      <c r="I18" s="1"/>
    </row>
    <row r="19" spans="1:9" ht="14.4" hidden="1" x14ac:dyDescent="0.3">
      <c r="A19" s="10"/>
      <c r="B19" s="10"/>
      <c r="C19" s="11"/>
      <c r="D19" s="11"/>
      <c r="E19" s="12"/>
      <c r="F19" s="11"/>
      <c r="G19" s="1"/>
      <c r="H19" s="1"/>
      <c r="I19" s="1"/>
    </row>
    <row r="20" spans="1:9" ht="14.4" hidden="1" x14ac:dyDescent="0.3">
      <c r="A20" s="10"/>
      <c r="B20" s="10"/>
      <c r="C20" s="11"/>
      <c r="D20" s="11"/>
      <c r="E20" s="12"/>
      <c r="F20" s="11"/>
      <c r="G20" s="1"/>
      <c r="H20" s="1"/>
      <c r="I20" s="1"/>
    </row>
    <row r="21" spans="1:9" ht="14.4" hidden="1" x14ac:dyDescent="0.3">
      <c r="A21" s="10"/>
      <c r="B21" s="10"/>
      <c r="C21" s="11"/>
      <c r="D21" s="11"/>
      <c r="E21" s="12"/>
      <c r="F21" s="11"/>
      <c r="G21" s="1"/>
      <c r="H21" s="1"/>
      <c r="I21" s="1"/>
    </row>
    <row r="22" spans="1:9" ht="14.4" hidden="1" x14ac:dyDescent="0.3">
      <c r="A22" s="10"/>
      <c r="B22" s="10"/>
      <c r="C22" s="11"/>
      <c r="D22" s="11"/>
      <c r="E22" s="12"/>
      <c r="F22" s="11"/>
      <c r="G22" s="1"/>
      <c r="H22" s="1"/>
      <c r="I22" s="1"/>
    </row>
    <row r="23" spans="1:9" ht="14.4" hidden="1" x14ac:dyDescent="0.3">
      <c r="A23" s="10"/>
      <c r="B23" s="10"/>
      <c r="C23" s="11"/>
      <c r="D23" s="11"/>
      <c r="E23" s="12"/>
      <c r="F23" s="11"/>
      <c r="G23" s="1"/>
      <c r="H23" s="1"/>
      <c r="I23" s="1"/>
    </row>
    <row r="24" spans="1:9" ht="14.4" hidden="1" x14ac:dyDescent="0.3">
      <c r="A24" s="10"/>
      <c r="B24" s="10"/>
      <c r="C24" s="11"/>
      <c r="D24" s="11"/>
      <c r="E24" s="12"/>
      <c r="F24" s="11"/>
      <c r="G24" s="1"/>
      <c r="H24" s="1"/>
      <c r="I24" s="1"/>
    </row>
    <row r="25" spans="1:9" ht="14.4" hidden="1" x14ac:dyDescent="0.3">
      <c r="A25" s="10"/>
      <c r="B25" s="10"/>
      <c r="C25" s="11"/>
      <c r="D25" s="11"/>
      <c r="E25" s="12"/>
      <c r="F25" s="11"/>
      <c r="G25" s="1"/>
      <c r="H25" s="1"/>
      <c r="I25" s="1"/>
    </row>
    <row r="26" spans="1:9" ht="14.4" hidden="1" x14ac:dyDescent="0.3">
      <c r="A26" s="10"/>
      <c r="B26" s="10"/>
      <c r="C26" s="11"/>
      <c r="D26" s="11"/>
      <c r="E26" s="12"/>
      <c r="F26" s="11"/>
      <c r="G26" s="1"/>
      <c r="H26" s="1"/>
      <c r="I26" s="1"/>
    </row>
    <row r="27" spans="1:9" ht="14.4" hidden="1" x14ac:dyDescent="0.3">
      <c r="A27" s="10"/>
      <c r="B27" s="10"/>
      <c r="C27" s="11"/>
      <c r="D27" s="11"/>
      <c r="E27" s="12"/>
      <c r="F27" s="11"/>
      <c r="G27" s="1"/>
      <c r="H27" s="1"/>
      <c r="I27" s="1"/>
    </row>
    <row r="28" spans="1:9" ht="14.4" hidden="1" x14ac:dyDescent="0.3">
      <c r="A28" s="10"/>
      <c r="B28" s="10"/>
      <c r="C28" s="11"/>
      <c r="D28" s="11"/>
      <c r="E28" s="12"/>
      <c r="F28" s="11"/>
      <c r="G28" s="1"/>
      <c r="H28" s="1"/>
      <c r="I28" s="1"/>
    </row>
    <row r="29" spans="1:9" ht="14.4" hidden="1" x14ac:dyDescent="0.3">
      <c r="A29" s="10"/>
      <c r="B29" s="10"/>
      <c r="C29" s="11"/>
      <c r="D29" s="11"/>
      <c r="E29" s="12"/>
      <c r="F29" s="11"/>
      <c r="G29" s="1"/>
      <c r="H29" s="1"/>
      <c r="I29" s="1"/>
    </row>
    <row r="30" spans="1:9" ht="14.4" hidden="1" x14ac:dyDescent="0.3">
      <c r="A30" s="10"/>
      <c r="B30" s="10"/>
      <c r="C30" s="11"/>
      <c r="D30" s="11"/>
      <c r="E30" s="12"/>
      <c r="F30" s="11"/>
      <c r="G30" s="1"/>
      <c r="H30" s="1"/>
      <c r="I30" s="1"/>
    </row>
    <row r="31" spans="1:9" ht="14.4" hidden="1" x14ac:dyDescent="0.3">
      <c r="A31" s="10"/>
      <c r="B31" s="10"/>
      <c r="C31" s="11"/>
      <c r="D31" s="11"/>
      <c r="E31" s="12"/>
      <c r="F31" s="11"/>
      <c r="G31" s="1"/>
      <c r="H31" s="1"/>
      <c r="I31" s="1"/>
    </row>
    <row r="32" spans="1:9" ht="14.4" hidden="1" x14ac:dyDescent="0.3">
      <c r="A32" s="10"/>
      <c r="B32" s="10"/>
      <c r="C32" s="11"/>
      <c r="D32" s="11"/>
      <c r="E32" s="12"/>
      <c r="F32" s="11"/>
      <c r="G32" s="1"/>
      <c r="H32" s="1"/>
      <c r="I32" s="1"/>
    </row>
    <row r="33" spans="1:9" ht="14.4" hidden="1" x14ac:dyDescent="0.3">
      <c r="A33" s="10"/>
      <c r="B33" s="10"/>
      <c r="C33" s="11"/>
      <c r="D33" s="11"/>
      <c r="E33" s="12"/>
      <c r="F33" s="11"/>
      <c r="G33" s="1"/>
      <c r="H33" s="1"/>
      <c r="I33" s="1"/>
    </row>
    <row r="34" spans="1:9" ht="14.4" hidden="1" x14ac:dyDescent="0.3">
      <c r="A34" s="10"/>
      <c r="B34" s="10"/>
      <c r="C34" s="11"/>
      <c r="D34" s="11"/>
      <c r="E34" s="12"/>
      <c r="F34" s="11"/>
      <c r="G34" s="1"/>
      <c r="H34" s="1"/>
      <c r="I34" s="1"/>
    </row>
    <row r="35" spans="1:9" ht="14.4" hidden="1" x14ac:dyDescent="0.3">
      <c r="A35" s="10"/>
      <c r="B35" s="10"/>
      <c r="C35" s="11"/>
      <c r="D35" s="11"/>
      <c r="E35" s="12"/>
      <c r="F35" s="11"/>
      <c r="G35" s="1"/>
      <c r="H35" s="1"/>
      <c r="I35" s="1"/>
    </row>
    <row r="36" spans="1:9" ht="14.4" hidden="1" x14ac:dyDescent="0.3">
      <c r="A36" s="10"/>
      <c r="B36" s="10"/>
      <c r="C36" s="11"/>
      <c r="D36" s="11"/>
      <c r="E36" s="12"/>
      <c r="F36" s="11"/>
      <c r="G36" s="1"/>
      <c r="H36" s="1"/>
      <c r="I36" s="1"/>
    </row>
    <row r="37" spans="1:9" ht="14.4" hidden="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ht="14.4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t="14.4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t="14.4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t="14.4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t="14.4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t="14.4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t="14.4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t="14.4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t="14.4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t="14.4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t="14.4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t="14.4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t="14.4" hidden="1" x14ac:dyDescent="0.3">
      <c r="A50" s="1"/>
      <c r="B50" s="1"/>
      <c r="C50" s="1"/>
      <c r="D50" s="1"/>
      <c r="E50" s="1"/>
      <c r="F50" s="1"/>
      <c r="G50" s="1"/>
      <c r="H50" s="1"/>
      <c r="I50" s="1"/>
    </row>
    <row r="51" spans="1:9" ht="14.4" hidden="1" x14ac:dyDescent="0.3"/>
    <row r="52" spans="1:9" ht="14.4" hidden="1" x14ac:dyDescent="0.3"/>
    <row r="53" spans="1:9" ht="14.4" hidden="1" x14ac:dyDescent="0.3"/>
    <row r="54" spans="1:9" ht="14.4" hidden="1" x14ac:dyDescent="0.3"/>
    <row r="55" spans="1:9" ht="14.4" hidden="1" x14ac:dyDescent="0.3"/>
    <row r="56" spans="1:9" ht="14.4" hidden="1" x14ac:dyDescent="0.3"/>
    <row r="57" spans="1:9" ht="14.4" hidden="1" x14ac:dyDescent="0.3"/>
    <row r="58" spans="1:9" ht="14.4" hidden="1" x14ac:dyDescent="0.3"/>
    <row r="59" spans="1:9" ht="14.4" hidden="1" x14ac:dyDescent="0.3"/>
    <row r="60" spans="1:9" ht="14.4" hidden="1" x14ac:dyDescent="0.3"/>
    <row r="61" spans="1:9" ht="14.4" hidden="1" x14ac:dyDescent="0.3"/>
    <row r="62" spans="1:9" ht="14.4" hidden="1" x14ac:dyDescent="0.3"/>
    <row r="63" spans="1:9" ht="14.4" hidden="1" x14ac:dyDescent="0.3"/>
    <row r="64" spans="1:9" ht="14.4" hidden="1" x14ac:dyDescent="0.3"/>
    <row r="65" ht="14.4" hidden="1" x14ac:dyDescent="0.3"/>
    <row r="66" ht="14.4" hidden="1" x14ac:dyDescent="0.3"/>
    <row r="67" ht="14.4" hidden="1" x14ac:dyDescent="0.3"/>
    <row r="68" ht="14.4" hidden="1" x14ac:dyDescent="0.3"/>
    <row r="69" ht="14.4" hidden="1" x14ac:dyDescent="0.3"/>
    <row r="70" ht="14.4" hidden="1" x14ac:dyDescent="0.3"/>
    <row r="71" ht="14.4" hidden="1" x14ac:dyDescent="0.3"/>
    <row r="72" ht="14.4" hidden="1" x14ac:dyDescent="0.3"/>
    <row r="73" ht="14.4" hidden="1" x14ac:dyDescent="0.3"/>
    <row r="74" ht="14.4" hidden="1" x14ac:dyDescent="0.3"/>
    <row r="75" ht="14.4" hidden="1" x14ac:dyDescent="0.3"/>
    <row r="76" ht="14.4" hidden="1" x14ac:dyDescent="0.3"/>
    <row r="77" ht="14.4" hidden="1" x14ac:dyDescent="0.3"/>
    <row r="78" ht="14.4" hidden="1" x14ac:dyDescent="0.3"/>
    <row r="79" ht="14.4" hidden="1" x14ac:dyDescent="0.3"/>
    <row r="80" ht="14.4" hidden="1" x14ac:dyDescent="0.3"/>
    <row r="81" ht="14.4" hidden="1" x14ac:dyDescent="0.3"/>
    <row r="82" ht="14.4" hidden="1" x14ac:dyDescent="0.3"/>
    <row r="83" ht="14.4" hidden="1" x14ac:dyDescent="0.3"/>
    <row r="84" ht="14.4" hidden="1" x14ac:dyDescent="0.3"/>
    <row r="85" ht="14.4" hidden="1" x14ac:dyDescent="0.3"/>
    <row r="86" ht="14.4" hidden="1" x14ac:dyDescent="0.3"/>
    <row r="87" ht="14.4" hidden="1" x14ac:dyDescent="0.3"/>
    <row r="88" ht="14.4" hidden="1" x14ac:dyDescent="0.3"/>
    <row r="89" ht="14.4" hidden="1" x14ac:dyDescent="0.3"/>
    <row r="90" ht="14.4" hidden="1" x14ac:dyDescent="0.3"/>
    <row r="91" ht="14.4" hidden="1" x14ac:dyDescent="0.3"/>
    <row r="92" ht="14.4" hidden="1" x14ac:dyDescent="0.3"/>
    <row r="93" ht="14.4" hidden="1" x14ac:dyDescent="0.3"/>
    <row r="94" ht="14.4" hidden="1" x14ac:dyDescent="0.3"/>
    <row r="95" ht="14.4" hidden="1" x14ac:dyDescent="0.3"/>
    <row r="96" ht="14.4" hidden="1" x14ac:dyDescent="0.3"/>
    <row r="97" ht="14.4" hidden="1" x14ac:dyDescent="0.3"/>
  </sheetData>
  <mergeCells count="1">
    <mergeCell ref="A13:E1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</sheetPr>
  <dimension ref="A1:I96"/>
  <sheetViews>
    <sheetView view="pageBreakPreview" zoomScale="70" zoomScaleNormal="100" zoomScaleSheetLayoutView="70" zoomScalePageLayoutView="85" workbookViewId="0">
      <selection activeCell="G8" sqref="G8"/>
    </sheetView>
  </sheetViews>
  <sheetFormatPr defaultColWidth="8.88671875" defaultRowHeight="14.4" customHeight="1" zeroHeight="1" x14ac:dyDescent="0.3"/>
  <cols>
    <col min="1" max="1" width="11.33203125" style="2" bestFit="1" customWidth="1"/>
    <col min="2" max="2" width="26" style="2" customWidth="1"/>
    <col min="3" max="4" width="8.88671875" style="2" customWidth="1"/>
    <col min="5" max="5" width="10.33203125" style="2" customWidth="1"/>
    <col min="6" max="7" width="8.88671875" style="2" customWidth="1"/>
    <col min="8" max="9" width="8.88671875" style="2" hidden="1" customWidth="1"/>
    <col min="10" max="13" width="0" hidden="1" customWidth="1"/>
  </cols>
  <sheetData>
    <row r="1" spans="1:9" x14ac:dyDescent="0.3">
      <c r="A1" s="1"/>
      <c r="B1" s="1"/>
      <c r="C1" s="1"/>
      <c r="D1" s="1"/>
      <c r="E1" s="1"/>
      <c r="F1" s="1"/>
      <c r="G1" s="1"/>
      <c r="H1" s="1"/>
      <c r="I1" s="1"/>
    </row>
    <row r="2" spans="1:9" x14ac:dyDescent="0.3">
      <c r="A2" s="13" t="s">
        <v>481</v>
      </c>
      <c r="B2" s="1"/>
      <c r="C2" s="1"/>
      <c r="D2" s="1"/>
      <c r="E2" s="1"/>
      <c r="F2" s="1"/>
      <c r="G2" s="1"/>
      <c r="H2" s="1"/>
      <c r="I2" s="1"/>
    </row>
    <row r="3" spans="1:9" x14ac:dyDescent="0.3">
      <c r="A3" s="13" t="s">
        <v>264</v>
      </c>
      <c r="B3" s="1"/>
      <c r="C3" s="1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B5" s="1"/>
      <c r="C5" s="1"/>
      <c r="D5" s="1"/>
      <c r="E5" s="1"/>
      <c r="F5" s="1"/>
      <c r="G5" s="1"/>
      <c r="H5" s="1"/>
      <c r="I5" s="1"/>
    </row>
    <row r="6" spans="1:9" x14ac:dyDescent="0.3">
      <c r="A6" s="8" t="s">
        <v>97</v>
      </c>
      <c r="B6" s="8" t="s">
        <v>98</v>
      </c>
      <c r="C6" s="8" t="s">
        <v>99</v>
      </c>
      <c r="D6" s="8" t="s">
        <v>44</v>
      </c>
      <c r="E6" s="9" t="s">
        <v>45</v>
      </c>
      <c r="F6" s="8" t="s">
        <v>100</v>
      </c>
      <c r="G6" s="1"/>
      <c r="H6" s="1"/>
      <c r="I6" s="1"/>
    </row>
    <row r="7" spans="1:9" x14ac:dyDescent="0.3">
      <c r="A7" s="10"/>
      <c r="B7" s="10"/>
      <c r="C7" s="11"/>
      <c r="D7" s="11"/>
      <c r="E7" s="12"/>
      <c r="F7" s="11"/>
      <c r="G7" s="1"/>
      <c r="H7" s="1"/>
      <c r="I7" s="1"/>
    </row>
    <row r="8" spans="1:9" x14ac:dyDescent="0.3">
      <c r="A8" s="25" t="s">
        <v>118</v>
      </c>
      <c r="B8" s="10" t="s">
        <v>666</v>
      </c>
      <c r="C8" s="11"/>
      <c r="D8" s="11"/>
      <c r="E8" s="12"/>
      <c r="F8" s="11"/>
      <c r="G8" s="1"/>
      <c r="H8" s="1"/>
      <c r="I8" s="1"/>
    </row>
    <row r="9" spans="1:9" x14ac:dyDescent="0.3">
      <c r="A9" s="10"/>
      <c r="B9" s="10"/>
      <c r="C9" s="11"/>
      <c r="D9" s="11"/>
      <c r="E9" s="12"/>
      <c r="F9" s="11"/>
      <c r="G9" s="1"/>
      <c r="H9" s="1"/>
      <c r="I9" s="1"/>
    </row>
    <row r="10" spans="1:9" x14ac:dyDescent="0.3">
      <c r="A10" s="10"/>
      <c r="B10" s="67" t="s">
        <v>122</v>
      </c>
      <c r="C10" s="11"/>
      <c r="D10" s="11"/>
      <c r="E10" s="12"/>
      <c r="F10" s="68"/>
      <c r="G10" s="1"/>
      <c r="H10" s="1"/>
      <c r="I10" s="1"/>
    </row>
    <row r="11" spans="1:9" x14ac:dyDescent="0.3">
      <c r="A11" s="10"/>
      <c r="B11" s="10"/>
      <c r="C11" s="11"/>
      <c r="D11" s="11"/>
      <c r="E11" s="12"/>
      <c r="F11" s="11"/>
      <c r="G11" s="1"/>
      <c r="H11" s="1"/>
      <c r="I11" s="1"/>
    </row>
    <row r="12" spans="1:9" ht="15" thickBot="1" x14ac:dyDescent="0.35">
      <c r="A12" s="163" t="s">
        <v>115</v>
      </c>
      <c r="B12" s="163"/>
      <c r="C12" s="163"/>
      <c r="D12" s="163"/>
      <c r="E12" s="163"/>
      <c r="F12" s="123">
        <f>F5</f>
        <v>0</v>
      </c>
      <c r="G12" s="1"/>
      <c r="H12" s="1"/>
      <c r="I12" s="1"/>
    </row>
    <row r="13" spans="1:9" ht="15" thickTop="1" x14ac:dyDescent="0.3">
      <c r="A13" s="10"/>
      <c r="B13" s="10"/>
      <c r="C13" s="11"/>
      <c r="D13" s="11"/>
      <c r="E13" s="12"/>
      <c r="F13" s="11"/>
      <c r="G13" s="1"/>
      <c r="H13" s="1"/>
      <c r="I13" s="1"/>
    </row>
    <row r="14" spans="1:9" hidden="1" x14ac:dyDescent="0.3">
      <c r="A14" s="10"/>
      <c r="B14" s="10"/>
      <c r="C14" s="11"/>
      <c r="D14" s="11"/>
      <c r="E14" s="12"/>
      <c r="F14" s="11"/>
      <c r="G14" s="1"/>
      <c r="H14" s="1"/>
      <c r="I14" s="1"/>
    </row>
    <row r="15" spans="1:9" hidden="1" x14ac:dyDescent="0.3">
      <c r="A15" s="10"/>
      <c r="B15" s="10"/>
      <c r="C15" s="11"/>
      <c r="D15" s="11"/>
      <c r="E15" s="12"/>
      <c r="F15" s="11"/>
      <c r="G15" s="1"/>
      <c r="H15" s="1"/>
      <c r="I15" s="1"/>
    </row>
    <row r="16" spans="1:9" hidden="1" x14ac:dyDescent="0.3">
      <c r="A16" s="10"/>
      <c r="B16" s="10"/>
      <c r="C16" s="11"/>
      <c r="D16" s="11"/>
      <c r="E16" s="12"/>
      <c r="F16" s="11"/>
      <c r="G16" s="1"/>
      <c r="H16" s="1"/>
      <c r="I16" s="1"/>
    </row>
    <row r="17" spans="1:9" hidden="1" x14ac:dyDescent="0.3">
      <c r="A17" s="10"/>
      <c r="B17" s="10"/>
      <c r="C17" s="11"/>
      <c r="D17" s="11"/>
      <c r="E17" s="12"/>
      <c r="F17" s="11"/>
      <c r="G17" s="1"/>
      <c r="H17" s="1"/>
      <c r="I17" s="1"/>
    </row>
    <row r="18" spans="1:9" hidden="1" x14ac:dyDescent="0.3">
      <c r="A18" s="10"/>
      <c r="B18" s="10"/>
      <c r="C18" s="11"/>
      <c r="D18" s="11"/>
      <c r="E18" s="12"/>
      <c r="F18" s="11"/>
      <c r="G18" s="1"/>
      <c r="H18" s="1"/>
      <c r="I18" s="1"/>
    </row>
    <row r="19" spans="1:9" hidden="1" x14ac:dyDescent="0.3">
      <c r="A19" s="10"/>
      <c r="B19" s="10"/>
      <c r="C19" s="11"/>
      <c r="D19" s="11"/>
      <c r="E19" s="12"/>
      <c r="F19" s="11"/>
      <c r="G19" s="1"/>
      <c r="H19" s="1"/>
      <c r="I19" s="1"/>
    </row>
    <row r="20" spans="1:9" hidden="1" x14ac:dyDescent="0.3">
      <c r="A20" s="10"/>
      <c r="B20" s="10"/>
      <c r="C20" s="11"/>
      <c r="D20" s="11"/>
      <c r="E20" s="12"/>
      <c r="F20" s="11"/>
      <c r="G20" s="1"/>
      <c r="H20" s="1"/>
      <c r="I20" s="1"/>
    </row>
    <row r="21" spans="1:9" hidden="1" x14ac:dyDescent="0.3">
      <c r="A21" s="10"/>
      <c r="B21" s="10"/>
      <c r="C21" s="11"/>
      <c r="D21" s="11"/>
      <c r="E21" s="12"/>
      <c r="F21" s="11"/>
      <c r="G21" s="1"/>
      <c r="H21" s="1"/>
      <c r="I21" s="1"/>
    </row>
    <row r="22" spans="1:9" hidden="1" x14ac:dyDescent="0.3">
      <c r="A22" s="10"/>
      <c r="B22" s="10"/>
      <c r="C22" s="11"/>
      <c r="D22" s="11"/>
      <c r="E22" s="12"/>
      <c r="F22" s="11"/>
      <c r="G22" s="1"/>
      <c r="H22" s="1"/>
      <c r="I22" s="1"/>
    </row>
    <row r="23" spans="1:9" hidden="1" x14ac:dyDescent="0.3">
      <c r="A23" s="10"/>
      <c r="B23" s="10"/>
      <c r="C23" s="11"/>
      <c r="D23" s="11"/>
      <c r="E23" s="12"/>
      <c r="F23" s="11"/>
      <c r="G23" s="1"/>
      <c r="H23" s="1"/>
      <c r="I23" s="1"/>
    </row>
    <row r="24" spans="1:9" hidden="1" x14ac:dyDescent="0.3">
      <c r="A24" s="10"/>
      <c r="B24" s="10"/>
      <c r="C24" s="11"/>
      <c r="D24" s="11"/>
      <c r="E24" s="12"/>
      <c r="F24" s="11"/>
      <c r="G24" s="1"/>
      <c r="H24" s="1"/>
      <c r="I24" s="1"/>
    </row>
    <row r="25" spans="1:9" hidden="1" x14ac:dyDescent="0.3">
      <c r="A25" s="10"/>
      <c r="B25" s="10"/>
      <c r="C25" s="11"/>
      <c r="D25" s="11"/>
      <c r="E25" s="12"/>
      <c r="F25" s="11"/>
      <c r="G25" s="1"/>
      <c r="H25" s="1"/>
      <c r="I25" s="1"/>
    </row>
    <row r="26" spans="1:9" hidden="1" x14ac:dyDescent="0.3">
      <c r="A26" s="10"/>
      <c r="B26" s="10"/>
      <c r="C26" s="11"/>
      <c r="D26" s="11"/>
      <c r="E26" s="12"/>
      <c r="F26" s="11"/>
      <c r="G26" s="1"/>
      <c r="H26" s="1"/>
      <c r="I26" s="1"/>
    </row>
    <row r="27" spans="1:9" hidden="1" x14ac:dyDescent="0.3">
      <c r="A27" s="10"/>
      <c r="B27" s="10"/>
      <c r="C27" s="11"/>
      <c r="D27" s="11"/>
      <c r="E27" s="12"/>
      <c r="F27" s="11"/>
      <c r="G27" s="1"/>
      <c r="H27" s="1"/>
      <c r="I27" s="1"/>
    </row>
    <row r="28" spans="1:9" hidden="1" x14ac:dyDescent="0.3">
      <c r="A28" s="10"/>
      <c r="B28" s="10"/>
      <c r="C28" s="11"/>
      <c r="D28" s="11"/>
      <c r="E28" s="12"/>
      <c r="F28" s="11"/>
      <c r="G28" s="1"/>
      <c r="H28" s="1"/>
      <c r="I28" s="1"/>
    </row>
    <row r="29" spans="1:9" hidden="1" x14ac:dyDescent="0.3">
      <c r="A29" s="10"/>
      <c r="B29" s="10"/>
      <c r="C29" s="11"/>
      <c r="D29" s="11"/>
      <c r="E29" s="12"/>
      <c r="F29" s="11"/>
      <c r="G29" s="1"/>
      <c r="H29" s="1"/>
      <c r="I29" s="1"/>
    </row>
    <row r="30" spans="1:9" hidden="1" x14ac:dyDescent="0.3">
      <c r="A30" s="10"/>
      <c r="B30" s="10"/>
      <c r="C30" s="11"/>
      <c r="D30" s="11"/>
      <c r="E30" s="12"/>
      <c r="F30" s="11"/>
      <c r="G30" s="1"/>
      <c r="H30" s="1"/>
      <c r="I30" s="1"/>
    </row>
    <row r="31" spans="1:9" hidden="1" x14ac:dyDescent="0.3">
      <c r="A31" s="10"/>
      <c r="B31" s="10"/>
      <c r="C31" s="11"/>
      <c r="D31" s="11"/>
      <c r="E31" s="12"/>
      <c r="F31" s="11"/>
      <c r="G31" s="1"/>
      <c r="H31" s="1"/>
      <c r="I31" s="1"/>
    </row>
    <row r="32" spans="1:9" hidden="1" x14ac:dyDescent="0.3">
      <c r="A32" s="10"/>
      <c r="B32" s="10"/>
      <c r="C32" s="11"/>
      <c r="D32" s="11"/>
      <c r="E32" s="12"/>
      <c r="F32" s="11"/>
      <c r="G32" s="1"/>
      <c r="H32" s="1"/>
      <c r="I32" s="1"/>
    </row>
    <row r="33" spans="1:9" hidden="1" x14ac:dyDescent="0.3">
      <c r="A33" s="10"/>
      <c r="B33" s="10"/>
      <c r="C33" s="11"/>
      <c r="D33" s="11"/>
      <c r="E33" s="12"/>
      <c r="F33" s="11"/>
      <c r="G33" s="1"/>
      <c r="H33" s="1"/>
      <c r="I33" s="1"/>
    </row>
    <row r="34" spans="1:9" hidden="1" x14ac:dyDescent="0.3">
      <c r="A34" s="10"/>
      <c r="B34" s="10"/>
      <c r="C34" s="11"/>
      <c r="D34" s="11"/>
      <c r="E34" s="12"/>
      <c r="F34" s="11"/>
      <c r="G34" s="1"/>
      <c r="H34" s="1"/>
      <c r="I34" s="1"/>
    </row>
    <row r="35" spans="1:9" hidden="1" x14ac:dyDescent="0.3">
      <c r="A35" s="10"/>
      <c r="B35" s="10"/>
      <c r="C35" s="11"/>
      <c r="D35" s="11"/>
      <c r="E35" s="12"/>
      <c r="F35" s="11"/>
      <c r="G35" s="1"/>
      <c r="H35" s="1"/>
      <c r="I35" s="1"/>
    </row>
    <row r="36" spans="1:9" hidden="1" x14ac:dyDescent="0.3">
      <c r="A36" s="1"/>
      <c r="B36" s="1"/>
      <c r="C36" s="1"/>
      <c r="D36" s="1"/>
      <c r="E36" s="1"/>
      <c r="F36" s="1"/>
      <c r="G36" s="1"/>
      <c r="H36" s="1"/>
      <c r="I36" s="1"/>
    </row>
    <row r="37" spans="1:9" hidden="1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hidden="1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hidden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idden="1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hidden="1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hidden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hidden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hidden="1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hidden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hidden="1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hidden="1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hidden="1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hidden="1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idden="1" x14ac:dyDescent="0.3"/>
    <row r="51" spans="1:9" hidden="1" x14ac:dyDescent="0.3"/>
    <row r="52" spans="1:9" hidden="1" x14ac:dyDescent="0.3"/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</sheetData>
  <mergeCells count="1">
    <mergeCell ref="A12:E1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96"/>
  <sheetViews>
    <sheetView view="pageBreakPreview" zoomScale="70" zoomScaleNormal="100" zoomScaleSheetLayoutView="70" zoomScalePageLayoutView="85" workbookViewId="0">
      <selection activeCell="E35" sqref="E35"/>
    </sheetView>
  </sheetViews>
  <sheetFormatPr defaultColWidth="8.88671875" defaultRowHeight="14.4" customHeight="1" zeroHeight="1" x14ac:dyDescent="0.3"/>
  <cols>
    <col min="1" max="1" width="11.33203125" style="2" bestFit="1" customWidth="1"/>
    <col min="2" max="2" width="26" style="2" customWidth="1"/>
    <col min="3" max="4" width="8.88671875" style="2" customWidth="1"/>
    <col min="5" max="5" width="10.33203125" style="2" customWidth="1"/>
    <col min="6" max="7" width="8.88671875" style="2" customWidth="1"/>
    <col min="8" max="9" width="8.88671875" style="2" hidden="1" customWidth="1"/>
    <col min="10" max="13" width="0" hidden="1" customWidth="1"/>
  </cols>
  <sheetData>
    <row r="1" spans="1:9" ht="29.4" x14ac:dyDescent="0.45">
      <c r="A1" s="124" t="s">
        <v>265</v>
      </c>
      <c r="B1" s="124"/>
      <c r="C1" s="124"/>
      <c r="D1" s="124"/>
      <c r="E1" s="124"/>
      <c r="F1" s="124"/>
      <c r="G1" s="124"/>
      <c r="H1" s="1"/>
      <c r="I1" s="1"/>
    </row>
    <row r="2" spans="1:9" x14ac:dyDescent="0.3">
      <c r="A2" s="13"/>
      <c r="B2" s="1"/>
      <c r="C2" s="1"/>
      <c r="D2" s="1"/>
      <c r="E2" s="1"/>
      <c r="F2" s="1"/>
      <c r="G2" s="1"/>
      <c r="H2" s="1"/>
      <c r="I2" s="1"/>
    </row>
    <row r="3" spans="1:9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7.399999999999999" x14ac:dyDescent="0.3">
      <c r="A4" s="133" t="s">
        <v>266</v>
      </c>
      <c r="B4" s="133"/>
      <c r="C4" s="133"/>
      <c r="D4" s="133"/>
      <c r="E4" s="133"/>
      <c r="F4" s="133"/>
      <c r="G4" s="133"/>
      <c r="H4" s="1"/>
      <c r="I4" s="1"/>
    </row>
    <row r="5" spans="1:9" x14ac:dyDescent="0.3">
      <c r="A5" s="3"/>
      <c r="B5" s="3"/>
      <c r="C5" s="3"/>
      <c r="D5" s="3"/>
      <c r="E5" s="15"/>
      <c r="F5" s="3"/>
      <c r="G5" s="1"/>
      <c r="H5" s="1"/>
      <c r="I5" s="1"/>
    </row>
    <row r="6" spans="1:9" x14ac:dyDescent="0.3">
      <c r="A6" s="4"/>
      <c r="B6" s="4"/>
      <c r="C6" s="3"/>
      <c r="D6" s="3"/>
      <c r="E6" s="15"/>
      <c r="F6" s="3"/>
      <c r="G6" s="1"/>
      <c r="H6" s="1"/>
      <c r="I6" s="1"/>
    </row>
    <row r="7" spans="1:9" x14ac:dyDescent="0.3">
      <c r="A7" s="4"/>
      <c r="B7" s="4"/>
      <c r="C7" s="3"/>
      <c r="D7" s="3"/>
      <c r="E7" s="15"/>
      <c r="F7" s="3"/>
      <c r="G7" s="1"/>
      <c r="H7" s="1"/>
      <c r="I7" s="1"/>
    </row>
    <row r="8" spans="1:9" x14ac:dyDescent="0.3">
      <c r="A8" s="4"/>
      <c r="B8" s="4"/>
      <c r="C8" s="3"/>
      <c r="D8" s="3"/>
      <c r="E8" s="15"/>
      <c r="F8" s="3"/>
      <c r="G8" s="1"/>
      <c r="H8" s="1"/>
      <c r="I8" s="1"/>
    </row>
    <row r="9" spans="1:9" x14ac:dyDescent="0.3">
      <c r="A9" s="4"/>
      <c r="B9" s="4"/>
      <c r="C9" s="3"/>
      <c r="D9" s="3"/>
      <c r="E9" s="15"/>
      <c r="F9" s="3"/>
      <c r="G9" s="1"/>
      <c r="H9" s="1"/>
      <c r="I9" s="1"/>
    </row>
    <row r="10" spans="1:9" x14ac:dyDescent="0.3">
      <c r="A10" s="4"/>
      <c r="B10" s="4"/>
      <c r="C10" s="3"/>
      <c r="D10" s="3"/>
      <c r="E10" s="15"/>
      <c r="F10" s="3"/>
      <c r="G10" s="1"/>
      <c r="H10" s="1"/>
      <c r="I10" s="1"/>
    </row>
    <row r="11" spans="1:9" x14ac:dyDescent="0.3">
      <c r="A11" s="4"/>
      <c r="B11" s="4"/>
      <c r="C11" s="3"/>
      <c r="D11" s="3"/>
      <c r="E11" s="15"/>
      <c r="F11" s="3"/>
      <c r="G11" s="1"/>
      <c r="H11" s="1"/>
      <c r="I11" s="1"/>
    </row>
    <row r="12" spans="1:9" x14ac:dyDescent="0.3">
      <c r="A12" s="4"/>
      <c r="B12" s="4"/>
      <c r="C12" s="3"/>
      <c r="D12" s="3"/>
      <c r="E12" s="15"/>
      <c r="F12" s="3"/>
      <c r="G12" s="1"/>
      <c r="H12" s="1"/>
      <c r="I12" s="1"/>
    </row>
    <row r="13" spans="1:9" x14ac:dyDescent="0.3">
      <c r="A13" s="4"/>
      <c r="B13" s="4"/>
      <c r="C13" s="3"/>
      <c r="D13" s="3"/>
      <c r="E13" s="15"/>
      <c r="F13" s="3"/>
      <c r="G13" s="1"/>
      <c r="H13" s="1"/>
      <c r="I13" s="1"/>
    </row>
    <row r="14" spans="1:9" x14ac:dyDescent="0.3">
      <c r="A14" s="4"/>
      <c r="B14" s="4"/>
      <c r="C14" s="3"/>
      <c r="D14" s="3"/>
      <c r="E14" s="15"/>
      <c r="F14" s="3"/>
      <c r="G14" s="1"/>
      <c r="H14" s="1"/>
      <c r="I14" s="1"/>
    </row>
    <row r="15" spans="1:9" x14ac:dyDescent="0.3">
      <c r="A15" s="4"/>
      <c r="B15" s="4"/>
      <c r="C15" s="3"/>
      <c r="D15" s="3"/>
      <c r="E15" s="15"/>
      <c r="F15" s="3"/>
      <c r="G15" s="1"/>
      <c r="H15" s="1"/>
      <c r="I15" s="1"/>
    </row>
    <row r="16" spans="1:9" x14ac:dyDescent="0.3">
      <c r="A16" s="4"/>
      <c r="B16" s="4"/>
      <c r="C16" s="3"/>
      <c r="D16" s="3"/>
      <c r="E16" s="15"/>
      <c r="F16" s="3"/>
      <c r="G16" s="1"/>
      <c r="H16" s="1"/>
      <c r="I16" s="1"/>
    </row>
    <row r="17" spans="1:9" x14ac:dyDescent="0.3">
      <c r="A17" s="4"/>
      <c r="B17" s="4"/>
      <c r="C17" s="3"/>
      <c r="D17" s="3"/>
      <c r="E17" s="15"/>
      <c r="F17" s="3"/>
      <c r="G17" s="1"/>
      <c r="H17" s="1"/>
      <c r="I17" s="1"/>
    </row>
    <row r="18" spans="1:9" x14ac:dyDescent="0.3">
      <c r="A18" s="4"/>
      <c r="B18" s="4"/>
      <c r="C18" s="3"/>
      <c r="D18" s="3"/>
      <c r="E18" s="15"/>
      <c r="F18" s="3"/>
      <c r="G18" s="1"/>
      <c r="H18" s="1"/>
      <c r="I18" s="1"/>
    </row>
    <row r="19" spans="1:9" x14ac:dyDescent="0.3">
      <c r="A19" s="4"/>
      <c r="B19" s="4"/>
      <c r="C19" s="3"/>
      <c r="D19" s="3"/>
      <c r="E19" s="15"/>
      <c r="F19" s="3"/>
      <c r="G19" s="1"/>
      <c r="H19" s="1"/>
      <c r="I19" s="1"/>
    </row>
    <row r="20" spans="1:9" x14ac:dyDescent="0.3">
      <c r="A20" s="4"/>
      <c r="B20" s="4"/>
      <c r="C20" s="3"/>
      <c r="D20" s="3"/>
      <c r="E20" s="15"/>
      <c r="F20" s="3"/>
      <c r="G20" s="1"/>
      <c r="H20" s="1"/>
      <c r="I20" s="1"/>
    </row>
    <row r="21" spans="1:9" x14ac:dyDescent="0.3">
      <c r="A21" s="4"/>
      <c r="B21" s="4"/>
      <c r="C21" s="3"/>
      <c r="D21" s="3"/>
      <c r="E21" s="15"/>
      <c r="F21" s="3"/>
      <c r="G21" s="1"/>
      <c r="H21" s="1"/>
      <c r="I21" s="1"/>
    </row>
    <row r="22" spans="1:9" x14ac:dyDescent="0.3">
      <c r="A22" s="4"/>
      <c r="B22" s="4"/>
      <c r="C22" s="3"/>
      <c r="D22" s="3"/>
      <c r="E22" s="15"/>
      <c r="F22" s="3"/>
      <c r="G22" s="1"/>
      <c r="H22" s="1"/>
      <c r="I22" s="1"/>
    </row>
    <row r="23" spans="1:9" x14ac:dyDescent="0.3">
      <c r="A23" s="13" t="s">
        <v>267</v>
      </c>
      <c r="B23" s="4"/>
      <c r="C23" s="3"/>
      <c r="D23" s="3"/>
      <c r="E23" s="15"/>
      <c r="F23" s="3"/>
      <c r="G23" s="1"/>
      <c r="H23" s="1"/>
      <c r="I23" s="1"/>
    </row>
    <row r="24" spans="1:9" x14ac:dyDescent="0.3">
      <c r="A24" s="72" t="s">
        <v>268</v>
      </c>
      <c r="B24" s="4"/>
      <c r="C24" s="3"/>
      <c r="D24" s="3"/>
      <c r="E24" s="15"/>
      <c r="F24" s="3"/>
      <c r="G24" s="1"/>
      <c r="H24" s="1"/>
      <c r="I24" s="1"/>
    </row>
    <row r="25" spans="1:9" x14ac:dyDescent="0.3">
      <c r="A25" s="4"/>
      <c r="B25" s="4"/>
      <c r="C25" s="3"/>
      <c r="D25" s="3"/>
      <c r="E25" s="15"/>
      <c r="F25" s="3"/>
      <c r="G25" s="1"/>
      <c r="H25" s="1"/>
      <c r="I25" s="1"/>
    </row>
    <row r="26" spans="1:9" x14ac:dyDescent="0.3">
      <c r="A26" s="4"/>
      <c r="B26" s="4"/>
      <c r="C26" s="3"/>
      <c r="D26" s="3"/>
      <c r="E26" s="15"/>
      <c r="F26" s="3"/>
      <c r="G26" s="1"/>
      <c r="H26" s="1"/>
      <c r="I26" s="1"/>
    </row>
    <row r="27" spans="1:9" x14ac:dyDescent="0.3">
      <c r="A27" s="4"/>
      <c r="B27" s="4"/>
      <c r="C27" s="3"/>
      <c r="D27" s="3"/>
      <c r="E27" s="15"/>
      <c r="F27" s="3"/>
      <c r="G27" s="1"/>
      <c r="H27" s="1"/>
      <c r="I27" s="1"/>
    </row>
    <row r="28" spans="1:9" x14ac:dyDescent="0.3">
      <c r="A28" s="4"/>
      <c r="B28" s="4"/>
      <c r="C28" s="3"/>
      <c r="D28" s="3"/>
      <c r="E28" s="15"/>
      <c r="F28" s="3"/>
      <c r="G28" s="1"/>
      <c r="H28" s="1"/>
      <c r="I28" s="1"/>
    </row>
    <row r="29" spans="1:9" x14ac:dyDescent="0.3">
      <c r="A29" s="4"/>
      <c r="B29" s="4"/>
      <c r="C29" s="3"/>
      <c r="D29" s="3"/>
      <c r="E29" s="15"/>
      <c r="F29" s="3"/>
      <c r="G29" s="1"/>
      <c r="H29" s="1"/>
      <c r="I29" s="1"/>
    </row>
    <row r="30" spans="1:9" x14ac:dyDescent="0.3">
      <c r="A30" s="4"/>
      <c r="B30" s="4"/>
      <c r="C30" s="3"/>
      <c r="D30" s="3"/>
      <c r="E30" s="15"/>
      <c r="F30" s="3"/>
      <c r="G30" s="1"/>
      <c r="H30" s="1"/>
      <c r="I30" s="1"/>
    </row>
    <row r="31" spans="1:9" x14ac:dyDescent="0.3">
      <c r="A31" s="4"/>
      <c r="B31" s="4"/>
      <c r="C31" s="3"/>
      <c r="D31" s="3"/>
      <c r="E31" s="15"/>
      <c r="F31" s="3"/>
      <c r="G31" s="1"/>
      <c r="H31" s="1"/>
      <c r="I31" s="1"/>
    </row>
    <row r="32" spans="1:9" x14ac:dyDescent="0.3">
      <c r="A32" s="4"/>
      <c r="B32" s="4"/>
      <c r="C32" s="3"/>
      <c r="D32" s="3"/>
      <c r="E32" s="15"/>
      <c r="F32" s="3"/>
      <c r="G32" s="1"/>
      <c r="H32" s="1"/>
      <c r="I32" s="1"/>
    </row>
    <row r="33" spans="1:9" x14ac:dyDescent="0.3">
      <c r="A33" s="4"/>
      <c r="B33" s="4"/>
      <c r="C33" s="3"/>
      <c r="D33" s="3"/>
      <c r="E33" s="15"/>
      <c r="F33" s="3"/>
      <c r="G33" s="1"/>
      <c r="H33" s="1"/>
      <c r="I33" s="1"/>
    </row>
    <row r="34" spans="1:9" x14ac:dyDescent="0.3">
      <c r="A34" s="4"/>
      <c r="B34" s="4"/>
      <c r="C34" s="3"/>
      <c r="D34" s="3"/>
      <c r="E34" s="15"/>
      <c r="F34" s="3"/>
      <c r="G34" s="1"/>
      <c r="H34" s="1"/>
      <c r="I34" s="1"/>
    </row>
    <row r="35" spans="1:9" x14ac:dyDescent="0.3">
      <c r="A35" s="4"/>
      <c r="B35" s="4"/>
      <c r="C35" s="3"/>
      <c r="D35" s="3"/>
      <c r="E35" s="15"/>
      <c r="F35" s="3"/>
      <c r="G35" s="1"/>
      <c r="H35" s="1"/>
      <c r="I35" s="1"/>
    </row>
    <row r="36" spans="1:9" x14ac:dyDescent="0.3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3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3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3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3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3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3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3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3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3">
      <c r="A49" s="1"/>
      <c r="B49" s="1"/>
      <c r="C49" s="1"/>
      <c r="D49" s="1"/>
      <c r="E49" s="1"/>
      <c r="F49" s="1"/>
      <c r="G49" s="1"/>
      <c r="H49" s="1"/>
      <c r="I49" s="1"/>
    </row>
    <row r="50" spans="1:9" hidden="1" x14ac:dyDescent="0.3"/>
    <row r="51" spans="1:9" hidden="1" x14ac:dyDescent="0.3"/>
    <row r="52" spans="1:9" hidden="1" x14ac:dyDescent="0.3"/>
    <row r="53" spans="1:9" hidden="1" x14ac:dyDescent="0.3"/>
    <row r="54" spans="1:9" hidden="1" x14ac:dyDescent="0.3"/>
    <row r="55" spans="1:9" hidden="1" x14ac:dyDescent="0.3"/>
    <row r="56" spans="1:9" hidden="1" x14ac:dyDescent="0.3"/>
    <row r="57" spans="1:9" hidden="1" x14ac:dyDescent="0.3"/>
    <row r="58" spans="1:9" hidden="1" x14ac:dyDescent="0.3"/>
    <row r="59" spans="1:9" hidden="1" x14ac:dyDescent="0.3"/>
    <row r="60" spans="1:9" hidden="1" x14ac:dyDescent="0.3"/>
    <row r="61" spans="1:9" hidden="1" x14ac:dyDescent="0.3"/>
    <row r="62" spans="1:9" hidden="1" x14ac:dyDescent="0.3"/>
    <row r="63" spans="1:9" hidden="1" x14ac:dyDescent="0.3"/>
    <row r="64" spans="1:9" s="2" customFormat="1" hidden="1" x14ac:dyDescent="0.3"/>
    <row r="65" s="2" customFormat="1" hidden="1" x14ac:dyDescent="0.3"/>
    <row r="66" s="2" customFormat="1" hidden="1" x14ac:dyDescent="0.3"/>
    <row r="67" s="2" customFormat="1" hidden="1" x14ac:dyDescent="0.3"/>
    <row r="68" s="2" customFormat="1" hidden="1" x14ac:dyDescent="0.3"/>
    <row r="69" s="2" customFormat="1" hidden="1" x14ac:dyDescent="0.3"/>
    <row r="70" s="2" customFormat="1" hidden="1" x14ac:dyDescent="0.3"/>
    <row r="71" s="2" customFormat="1" hidden="1" x14ac:dyDescent="0.3"/>
    <row r="72" s="2" customFormat="1" hidden="1" x14ac:dyDescent="0.3"/>
    <row r="73" s="2" customFormat="1" hidden="1" x14ac:dyDescent="0.3"/>
    <row r="74" s="2" customFormat="1" hidden="1" x14ac:dyDescent="0.3"/>
    <row r="75" s="2" customFormat="1" hidden="1" x14ac:dyDescent="0.3"/>
    <row r="76" s="2" customFormat="1" hidden="1" x14ac:dyDescent="0.3"/>
    <row r="77" s="2" customFormat="1" hidden="1" x14ac:dyDescent="0.3"/>
    <row r="78" s="2" customFormat="1" hidden="1" x14ac:dyDescent="0.3"/>
    <row r="79" s="2" customFormat="1" hidden="1" x14ac:dyDescent="0.3"/>
    <row r="80" s="2" customFormat="1" hidden="1" x14ac:dyDescent="0.3"/>
    <row r="81" s="2" customFormat="1" hidden="1" x14ac:dyDescent="0.3"/>
    <row r="82" s="2" customFormat="1" hidden="1" x14ac:dyDescent="0.3"/>
    <row r="83" s="2" customFormat="1" hidden="1" x14ac:dyDescent="0.3"/>
    <row r="84" s="2" customFormat="1" hidden="1" x14ac:dyDescent="0.3"/>
    <row r="85" s="2" customFormat="1" hidden="1" x14ac:dyDescent="0.3"/>
    <row r="86" s="2" customFormat="1" hidden="1" x14ac:dyDescent="0.3"/>
    <row r="87" s="2" customFormat="1" hidden="1" x14ac:dyDescent="0.3"/>
    <row r="88" s="2" customFormat="1" hidden="1" x14ac:dyDescent="0.3"/>
    <row r="89" s="2" customFormat="1" hidden="1" x14ac:dyDescent="0.3"/>
    <row r="90" s="2" customFormat="1" hidden="1" x14ac:dyDescent="0.3"/>
    <row r="91" s="2" customFormat="1" hidden="1" x14ac:dyDescent="0.3"/>
    <row r="92" s="2" customFormat="1" hidden="1" x14ac:dyDescent="0.3"/>
    <row r="93" s="2" customFormat="1" hidden="1" x14ac:dyDescent="0.3"/>
    <row r="94" s="2" customFormat="1" hidden="1" x14ac:dyDescent="0.3"/>
    <row r="95" s="2" customFormat="1" hidden="1" x14ac:dyDescent="0.3"/>
    <row r="96" s="2" customFormat="1" hidden="1" x14ac:dyDescent="0.3"/>
  </sheetData>
  <mergeCells count="2">
    <mergeCell ref="A1:G1"/>
    <mergeCell ref="A4:G4"/>
  </mergeCells>
  <hyperlinks>
    <hyperlink ref="A24" r:id="rId1" display="https://www.bauder.co.uk/getdoc/848a138e-8b72-4fdc-9c08-9d230d3b0830/flat-roof-design-guide.pdf" xr:uid="{00000000-0004-0000-1400-000000000000}"/>
  </hyperlinks>
  <pageMargins left="0.7" right="0.7" top="0.75" bottom="0.75" header="0.3" footer="0.3"/>
  <pageSetup paperSize="9" orientation="portrait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H44"/>
  <sheetViews>
    <sheetView view="pageBreakPreview" topLeftCell="A5" zoomScale="85" zoomScaleNormal="100" zoomScaleSheetLayoutView="85" zoomScalePageLayoutView="85" workbookViewId="0">
      <selection activeCell="B27" sqref="B27"/>
    </sheetView>
  </sheetViews>
  <sheetFormatPr defaultColWidth="8.88671875" defaultRowHeight="14.4" x14ac:dyDescent="0.3"/>
  <cols>
    <col min="1" max="1" width="14" customWidth="1"/>
    <col min="2" max="2" width="11" customWidth="1"/>
    <col min="3" max="4" width="10" customWidth="1"/>
    <col min="5" max="5" width="11" customWidth="1"/>
    <col min="6" max="7" width="10" customWidth="1"/>
  </cols>
  <sheetData>
    <row r="1" spans="1:8" ht="43.35" customHeight="1" x14ac:dyDescent="0.3">
      <c r="A1" s="26" t="s">
        <v>269</v>
      </c>
      <c r="B1" s="167" t="s">
        <v>270</v>
      </c>
      <c r="C1" s="167"/>
      <c r="D1" s="167"/>
      <c r="E1" s="168" t="s">
        <v>271</v>
      </c>
      <c r="F1" s="167"/>
      <c r="G1" s="167"/>
      <c r="H1" s="27"/>
    </row>
    <row r="2" spans="1:8" x14ac:dyDescent="0.3">
      <c r="A2" s="28" t="s">
        <v>272</v>
      </c>
      <c r="B2" t="s">
        <v>273</v>
      </c>
      <c r="D2" t="s">
        <v>274</v>
      </c>
      <c r="E2" s="27" t="s">
        <v>275</v>
      </c>
      <c r="G2" t="s">
        <v>276</v>
      </c>
      <c r="H2" s="27"/>
    </row>
    <row r="3" spans="1:8" x14ac:dyDescent="0.3">
      <c r="A3" s="28" t="s">
        <v>277</v>
      </c>
      <c r="B3" s="169" t="s">
        <v>278</v>
      </c>
      <c r="C3" s="169"/>
      <c r="D3" s="169"/>
      <c r="E3" s="170" t="s">
        <v>278</v>
      </c>
      <c r="F3" s="169"/>
      <c r="G3" s="169"/>
      <c r="H3" s="27"/>
    </row>
    <row r="4" spans="1:8" x14ac:dyDescent="0.3">
      <c r="A4" s="28" t="s">
        <v>279</v>
      </c>
      <c r="B4" t="s">
        <v>280</v>
      </c>
      <c r="E4" s="27" t="s">
        <v>281</v>
      </c>
      <c r="H4" s="27"/>
    </row>
    <row r="5" spans="1:8" ht="38.4" customHeight="1" x14ac:dyDescent="0.3">
      <c r="A5" s="28" t="s">
        <v>282</v>
      </c>
      <c r="B5" s="171"/>
      <c r="C5" s="171"/>
      <c r="D5" s="171"/>
      <c r="E5" s="172"/>
      <c r="F5" s="171"/>
      <c r="G5" s="171"/>
      <c r="H5" s="27"/>
    </row>
    <row r="6" spans="1:8" x14ac:dyDescent="0.3">
      <c r="A6" t="s">
        <v>283</v>
      </c>
      <c r="B6" s="165" t="s">
        <v>284</v>
      </c>
      <c r="C6" s="166"/>
      <c r="D6" s="166"/>
      <c r="E6" s="27"/>
      <c r="H6" s="27"/>
    </row>
    <row r="7" spans="1:8" x14ac:dyDescent="0.3">
      <c r="A7" s="29" t="s">
        <v>285</v>
      </c>
      <c r="B7" s="30" t="s">
        <v>286</v>
      </c>
      <c r="C7" s="31" t="s">
        <v>287</v>
      </c>
      <c r="D7" s="31" t="s">
        <v>288</v>
      </c>
      <c r="E7" s="32" t="s">
        <v>286</v>
      </c>
      <c r="F7" s="33" t="s">
        <v>287</v>
      </c>
      <c r="G7" s="33"/>
      <c r="H7" s="27"/>
    </row>
    <row r="8" spans="1:8" x14ac:dyDescent="0.3">
      <c r="A8" s="34">
        <v>44105</v>
      </c>
      <c r="B8" s="27"/>
      <c r="E8" s="35">
        <v>362.6</v>
      </c>
      <c r="F8" s="36" t="s">
        <v>289</v>
      </c>
      <c r="G8" s="36" t="s">
        <v>290</v>
      </c>
      <c r="H8" s="27"/>
    </row>
    <row r="9" spans="1:8" x14ac:dyDescent="0.3">
      <c r="A9" s="34">
        <v>44136</v>
      </c>
      <c r="B9" s="37">
        <v>328</v>
      </c>
      <c r="C9" s="36" t="s">
        <v>291</v>
      </c>
      <c r="D9" s="36" t="s">
        <v>290</v>
      </c>
      <c r="E9" s="35">
        <v>363.6</v>
      </c>
      <c r="F9" s="36" t="s">
        <v>289</v>
      </c>
      <c r="G9" s="36" t="s">
        <v>290</v>
      </c>
      <c r="H9" s="27"/>
    </row>
    <row r="10" spans="1:8" x14ac:dyDescent="0.3">
      <c r="A10" s="34">
        <v>44166</v>
      </c>
      <c r="B10" s="27"/>
      <c r="E10" s="35">
        <v>366.2</v>
      </c>
      <c r="F10" s="36" t="s">
        <v>289</v>
      </c>
      <c r="G10" s="36" t="s">
        <v>290</v>
      </c>
      <c r="H10" s="27"/>
    </row>
    <row r="11" spans="1:8" x14ac:dyDescent="0.3">
      <c r="A11" s="34">
        <v>44197</v>
      </c>
      <c r="B11" s="27"/>
      <c r="E11" s="35">
        <v>367.1</v>
      </c>
      <c r="F11" s="36" t="s">
        <v>289</v>
      </c>
      <c r="G11" s="36" t="s">
        <v>290</v>
      </c>
      <c r="H11" s="27"/>
    </row>
    <row r="12" spans="1:8" x14ac:dyDescent="0.3">
      <c r="A12" s="34">
        <v>44228</v>
      </c>
      <c r="B12" s="37">
        <v>328</v>
      </c>
      <c r="C12" s="36" t="s">
        <v>291</v>
      </c>
      <c r="D12" s="36" t="s">
        <v>290</v>
      </c>
      <c r="E12" s="35">
        <v>370.4</v>
      </c>
      <c r="F12" s="36" t="s">
        <v>289</v>
      </c>
      <c r="G12" s="36" t="s">
        <v>290</v>
      </c>
      <c r="H12" s="27"/>
    </row>
    <row r="13" spans="1:8" x14ac:dyDescent="0.3">
      <c r="A13" s="34">
        <v>44256</v>
      </c>
      <c r="B13" s="27"/>
      <c r="E13" s="35">
        <v>373.5</v>
      </c>
      <c r="F13" s="36" t="s">
        <v>289</v>
      </c>
      <c r="G13" s="36" t="s">
        <v>290</v>
      </c>
      <c r="H13" s="27"/>
    </row>
    <row r="14" spans="1:8" x14ac:dyDescent="0.3">
      <c r="A14" s="34">
        <v>44287</v>
      </c>
      <c r="B14" s="27"/>
      <c r="E14" s="35">
        <v>375.6</v>
      </c>
      <c r="F14" s="36" t="s">
        <v>289</v>
      </c>
      <c r="G14" s="36" t="s">
        <v>290</v>
      </c>
      <c r="H14" s="27"/>
    </row>
    <row r="15" spans="1:8" x14ac:dyDescent="0.3">
      <c r="A15" s="34">
        <v>44317</v>
      </c>
      <c r="B15" s="37">
        <v>331</v>
      </c>
      <c r="C15" s="36" t="s">
        <v>291</v>
      </c>
      <c r="D15" s="36" t="s">
        <v>290</v>
      </c>
      <c r="E15" s="35">
        <v>378.4</v>
      </c>
      <c r="F15" s="36" t="s">
        <v>289</v>
      </c>
      <c r="G15" s="36" t="s">
        <v>290</v>
      </c>
      <c r="H15" s="27"/>
    </row>
    <row r="16" spans="1:8" x14ac:dyDescent="0.3">
      <c r="A16" s="34">
        <v>44348</v>
      </c>
      <c r="B16" s="27"/>
      <c r="E16" s="35">
        <v>381.4</v>
      </c>
      <c r="F16" s="36" t="s">
        <v>289</v>
      </c>
      <c r="G16" s="36" t="s">
        <v>290</v>
      </c>
      <c r="H16" s="27"/>
    </row>
    <row r="17" spans="1:8" x14ac:dyDescent="0.3">
      <c r="A17" s="34">
        <v>44378</v>
      </c>
      <c r="B17" s="27"/>
      <c r="E17" s="35">
        <v>388.2</v>
      </c>
      <c r="F17" s="36" t="s">
        <v>292</v>
      </c>
      <c r="G17" s="36" t="s">
        <v>290</v>
      </c>
      <c r="H17" s="27"/>
    </row>
    <row r="18" spans="1:8" x14ac:dyDescent="0.3">
      <c r="A18" s="34">
        <v>44409</v>
      </c>
      <c r="B18" s="37">
        <v>339</v>
      </c>
      <c r="C18" s="36" t="s">
        <v>291</v>
      </c>
      <c r="D18" s="36" t="s">
        <v>290</v>
      </c>
      <c r="E18" s="35">
        <v>395.6</v>
      </c>
      <c r="F18" s="36" t="s">
        <v>292</v>
      </c>
      <c r="G18" s="36" t="s">
        <v>290</v>
      </c>
      <c r="H18" s="27"/>
    </row>
    <row r="19" spans="1:8" x14ac:dyDescent="0.3">
      <c r="A19" s="34">
        <v>44440</v>
      </c>
      <c r="B19" s="27"/>
      <c r="E19" s="35">
        <v>399.6</v>
      </c>
      <c r="F19" s="36" t="s">
        <v>292</v>
      </c>
      <c r="G19" s="36" t="s">
        <v>290</v>
      </c>
      <c r="H19" s="27"/>
    </row>
    <row r="20" spans="1:8" x14ac:dyDescent="0.3">
      <c r="A20" s="34">
        <v>44470</v>
      </c>
      <c r="B20" s="27"/>
      <c r="E20" s="35">
        <v>402.4</v>
      </c>
      <c r="F20" s="36" t="s">
        <v>292</v>
      </c>
      <c r="G20" s="36" t="s">
        <v>290</v>
      </c>
      <c r="H20" s="27"/>
    </row>
    <row r="21" spans="1:8" x14ac:dyDescent="0.3">
      <c r="A21" s="34">
        <v>44501</v>
      </c>
      <c r="B21" s="37">
        <v>344</v>
      </c>
      <c r="C21" s="36" t="s">
        <v>291</v>
      </c>
      <c r="D21" s="36" t="s">
        <v>290</v>
      </c>
      <c r="E21" s="35">
        <v>404.7</v>
      </c>
      <c r="F21" s="36" t="s">
        <v>292</v>
      </c>
      <c r="G21" s="36" t="s">
        <v>290</v>
      </c>
      <c r="H21" s="27"/>
    </row>
    <row r="22" spans="1:8" x14ac:dyDescent="0.3">
      <c r="A22" s="34">
        <v>44531</v>
      </c>
      <c r="B22" s="27"/>
      <c r="E22" s="35">
        <v>405</v>
      </c>
      <c r="F22" s="36" t="s">
        <v>292</v>
      </c>
      <c r="G22" s="36" t="s">
        <v>290</v>
      </c>
      <c r="H22" s="27"/>
    </row>
    <row r="23" spans="1:8" x14ac:dyDescent="0.3">
      <c r="A23" s="34">
        <v>44562</v>
      </c>
      <c r="B23" s="27"/>
      <c r="E23" s="35">
        <v>406.4</v>
      </c>
      <c r="F23" s="36" t="s">
        <v>292</v>
      </c>
      <c r="G23" s="36" t="s">
        <v>290</v>
      </c>
      <c r="H23" s="27"/>
    </row>
    <row r="24" spans="1:8" x14ac:dyDescent="0.3">
      <c r="A24" s="34">
        <v>44593</v>
      </c>
      <c r="B24" s="37">
        <v>349</v>
      </c>
      <c r="C24" s="36" t="s">
        <v>291</v>
      </c>
      <c r="D24" s="36" t="s">
        <v>290</v>
      </c>
      <c r="E24" s="35">
        <v>408.1</v>
      </c>
      <c r="F24" s="36" t="s">
        <v>292</v>
      </c>
      <c r="G24" s="36" t="s">
        <v>290</v>
      </c>
      <c r="H24" s="27"/>
    </row>
    <row r="25" spans="1:8" x14ac:dyDescent="0.3">
      <c r="A25" s="34">
        <v>44621</v>
      </c>
      <c r="B25" s="27"/>
      <c r="E25" s="35">
        <v>413.2</v>
      </c>
      <c r="F25" s="36" t="s">
        <v>292</v>
      </c>
      <c r="G25" s="36" t="s">
        <v>290</v>
      </c>
      <c r="H25" s="27"/>
    </row>
    <row r="26" spans="1:8" x14ac:dyDescent="0.3">
      <c r="A26" s="34">
        <v>44652</v>
      </c>
      <c r="B26" s="27"/>
      <c r="E26" s="35">
        <v>425.1</v>
      </c>
      <c r="F26" s="36" t="s">
        <v>292</v>
      </c>
      <c r="G26" s="36" t="s">
        <v>290</v>
      </c>
      <c r="H26" s="27"/>
    </row>
    <row r="27" spans="1:8" x14ac:dyDescent="0.3">
      <c r="A27" s="34">
        <v>44682</v>
      </c>
      <c r="B27" s="37">
        <v>365</v>
      </c>
      <c r="C27" s="36" t="s">
        <v>291</v>
      </c>
      <c r="D27" s="36" t="s">
        <v>290</v>
      </c>
      <c r="E27" s="35">
        <v>433.7</v>
      </c>
      <c r="F27" s="36" t="s">
        <v>289</v>
      </c>
      <c r="G27" s="36" t="s">
        <v>290</v>
      </c>
      <c r="H27" s="27"/>
    </row>
    <row r="28" spans="1:8" x14ac:dyDescent="0.3">
      <c r="A28" s="34">
        <v>44713</v>
      </c>
      <c r="B28" s="27"/>
      <c r="E28" s="35">
        <v>440.6</v>
      </c>
      <c r="F28" s="36" t="s">
        <v>292</v>
      </c>
      <c r="G28" s="36" t="s">
        <v>290</v>
      </c>
      <c r="H28" s="27"/>
    </row>
    <row r="29" spans="1:8" x14ac:dyDescent="0.3">
      <c r="A29" s="34">
        <v>44743</v>
      </c>
      <c r="B29" s="27"/>
      <c r="E29" s="35">
        <v>440.7</v>
      </c>
      <c r="F29" s="36" t="s">
        <v>292</v>
      </c>
      <c r="G29" s="36" t="s">
        <v>290</v>
      </c>
      <c r="H29" s="27"/>
    </row>
    <row r="30" spans="1:8" x14ac:dyDescent="0.3">
      <c r="A30" s="34">
        <v>44774</v>
      </c>
      <c r="B30" s="37">
        <v>371</v>
      </c>
      <c r="C30" s="36" t="s">
        <v>291</v>
      </c>
      <c r="D30" s="36" t="s">
        <v>290</v>
      </c>
      <c r="E30" s="35">
        <v>444.7</v>
      </c>
      <c r="F30" s="36" t="s">
        <v>292</v>
      </c>
      <c r="G30" s="36" t="s">
        <v>290</v>
      </c>
      <c r="H30" s="27"/>
    </row>
    <row r="31" spans="1:8" x14ac:dyDescent="0.3">
      <c r="A31" s="34">
        <v>44805</v>
      </c>
      <c r="B31" s="27"/>
      <c r="E31" s="35">
        <v>441.9</v>
      </c>
      <c r="F31" s="36" t="s">
        <v>289</v>
      </c>
      <c r="G31" s="36" t="s">
        <v>290</v>
      </c>
      <c r="H31" s="27"/>
    </row>
    <row r="32" spans="1:8" x14ac:dyDescent="0.3">
      <c r="A32" s="34">
        <v>44835</v>
      </c>
      <c r="B32" s="27"/>
      <c r="E32" s="35">
        <v>442.9</v>
      </c>
      <c r="F32" s="36" t="s">
        <v>289</v>
      </c>
      <c r="G32" s="36" t="s">
        <v>290</v>
      </c>
      <c r="H32" s="27"/>
    </row>
    <row r="33" spans="1:8" x14ac:dyDescent="0.3">
      <c r="A33" s="34">
        <v>44866</v>
      </c>
      <c r="B33" s="37">
        <v>375</v>
      </c>
      <c r="C33" s="36" t="s">
        <v>291</v>
      </c>
      <c r="D33" s="36" t="s">
        <v>290</v>
      </c>
      <c r="E33" s="35">
        <v>441.7</v>
      </c>
      <c r="F33" s="36" t="s">
        <v>292</v>
      </c>
      <c r="G33" s="36" t="s">
        <v>290</v>
      </c>
      <c r="H33" s="27"/>
    </row>
    <row r="34" spans="1:8" x14ac:dyDescent="0.3">
      <c r="A34" s="34">
        <v>44896</v>
      </c>
      <c r="B34" s="27"/>
      <c r="E34" s="35">
        <v>440.4</v>
      </c>
      <c r="F34" s="36" t="s">
        <v>292</v>
      </c>
      <c r="G34" s="36" t="s">
        <v>290</v>
      </c>
      <c r="H34" s="27"/>
    </row>
    <row r="35" spans="1:8" x14ac:dyDescent="0.3">
      <c r="A35" s="34">
        <v>44927</v>
      </c>
      <c r="B35" s="27"/>
      <c r="E35" s="35">
        <v>440.9</v>
      </c>
      <c r="F35" s="36" t="s">
        <v>289</v>
      </c>
      <c r="G35" s="36" t="s">
        <v>290</v>
      </c>
      <c r="H35" s="27"/>
    </row>
    <row r="36" spans="1:8" x14ac:dyDescent="0.3">
      <c r="A36" s="34">
        <v>44958</v>
      </c>
      <c r="B36" s="37">
        <v>379</v>
      </c>
      <c r="C36" s="36" t="s">
        <v>291</v>
      </c>
      <c r="D36" s="36" t="s">
        <v>290</v>
      </c>
      <c r="E36" s="35">
        <v>442.3</v>
      </c>
      <c r="F36" s="36" t="s">
        <v>289</v>
      </c>
      <c r="G36" s="36" t="s">
        <v>290</v>
      </c>
      <c r="H36" s="27"/>
    </row>
    <row r="37" spans="1:8" x14ac:dyDescent="0.3">
      <c r="A37" s="34">
        <v>44986</v>
      </c>
      <c r="B37" s="27"/>
      <c r="E37" s="35">
        <v>443.4</v>
      </c>
      <c r="F37" s="36" t="s">
        <v>289</v>
      </c>
      <c r="G37" s="36" t="s">
        <v>290</v>
      </c>
      <c r="H37" s="27"/>
    </row>
    <row r="38" spans="1:8" x14ac:dyDescent="0.3">
      <c r="A38" s="34">
        <v>45017</v>
      </c>
      <c r="B38" s="27"/>
      <c r="E38" s="35">
        <v>445.5</v>
      </c>
      <c r="F38" s="36" t="s">
        <v>289</v>
      </c>
      <c r="G38" s="36" t="s">
        <v>290</v>
      </c>
      <c r="H38" s="27"/>
    </row>
    <row r="39" spans="1:8" x14ac:dyDescent="0.3">
      <c r="A39" s="34">
        <v>45047</v>
      </c>
      <c r="B39" s="37">
        <v>383</v>
      </c>
      <c r="C39" s="36" t="s">
        <v>291</v>
      </c>
      <c r="D39" s="36" t="s">
        <v>290</v>
      </c>
      <c r="E39" s="35">
        <v>446.7</v>
      </c>
      <c r="F39" s="36" t="s">
        <v>289</v>
      </c>
      <c r="G39" s="36" t="s">
        <v>290</v>
      </c>
      <c r="H39" s="27"/>
    </row>
    <row r="40" spans="1:8" x14ac:dyDescent="0.3">
      <c r="A40" s="34">
        <v>45078</v>
      </c>
      <c r="B40" s="27"/>
      <c r="E40" s="35">
        <v>443.9</v>
      </c>
      <c r="F40" s="36" t="s">
        <v>289</v>
      </c>
      <c r="G40" s="36" t="s">
        <v>290</v>
      </c>
      <c r="H40" s="27"/>
    </row>
    <row r="41" spans="1:8" x14ac:dyDescent="0.3">
      <c r="A41" s="34">
        <v>45108</v>
      </c>
      <c r="B41" s="27"/>
      <c r="E41" s="35">
        <v>454.1</v>
      </c>
      <c r="F41" s="36" t="s">
        <v>291</v>
      </c>
      <c r="G41" s="36" t="s">
        <v>290</v>
      </c>
      <c r="H41" s="27"/>
    </row>
    <row r="42" spans="1:8" x14ac:dyDescent="0.3">
      <c r="A42" s="34">
        <v>45139</v>
      </c>
      <c r="B42" s="37">
        <v>386</v>
      </c>
      <c r="C42" s="36" t="s">
        <v>291</v>
      </c>
      <c r="D42" s="36" t="s">
        <v>290</v>
      </c>
      <c r="E42" s="35">
        <v>453.6</v>
      </c>
      <c r="F42" s="36" t="s">
        <v>291</v>
      </c>
      <c r="G42" s="36" t="s">
        <v>290</v>
      </c>
      <c r="H42" s="27"/>
    </row>
    <row r="43" spans="1:8" x14ac:dyDescent="0.3">
      <c r="A43" s="34">
        <v>45170</v>
      </c>
      <c r="B43" s="27"/>
      <c r="E43" s="35">
        <v>452.3</v>
      </c>
      <c r="F43" s="36" t="s">
        <v>291</v>
      </c>
      <c r="G43" s="36" t="s">
        <v>290</v>
      </c>
      <c r="H43" s="27"/>
    </row>
    <row r="44" spans="1:8" x14ac:dyDescent="0.3">
      <c r="A44" s="34">
        <v>45200</v>
      </c>
      <c r="B44" s="27"/>
      <c r="E44" s="35">
        <v>454.1</v>
      </c>
      <c r="F44" s="36" t="s">
        <v>293</v>
      </c>
      <c r="G44" s="36" t="s">
        <v>290</v>
      </c>
      <c r="H44" s="27"/>
    </row>
  </sheetData>
  <mergeCells count="7">
    <mergeCell ref="B6:D6"/>
    <mergeCell ref="B1:D1"/>
    <mergeCell ref="E1:G1"/>
    <mergeCell ref="B3:D3"/>
    <mergeCell ref="E3:G3"/>
    <mergeCell ref="B5:D5"/>
    <mergeCell ref="E5:G5"/>
  </mergeCells>
  <printOptions gridLines="1"/>
  <pageMargins left="0.7" right="0.7" top="0.75" bottom="0.75" header="0.3" footer="0.3"/>
  <pageSetup paperSize="9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20"/>
  <sheetViews>
    <sheetView workbookViewId="0">
      <selection activeCell="H16" sqref="H16"/>
    </sheetView>
  </sheetViews>
  <sheetFormatPr defaultRowHeight="14.4" x14ac:dyDescent="0.3"/>
  <cols>
    <col min="1" max="1" width="14.5546875" bestFit="1" customWidth="1"/>
    <col min="4" max="4" width="17.109375" bestFit="1" customWidth="1"/>
  </cols>
  <sheetData>
    <row r="1" spans="1:5" ht="15.6" x14ac:dyDescent="0.3">
      <c r="A1" s="103" t="s">
        <v>269</v>
      </c>
      <c r="B1" s="175" t="s">
        <v>270</v>
      </c>
      <c r="C1" s="175"/>
      <c r="D1" s="175"/>
      <c r="E1" s="104"/>
    </row>
    <row r="2" spans="1:5" x14ac:dyDescent="0.3">
      <c r="A2" s="105" t="s">
        <v>272</v>
      </c>
      <c r="B2" s="102" t="s">
        <v>273</v>
      </c>
      <c r="C2" s="102"/>
      <c r="D2" s="102" t="s">
        <v>274</v>
      </c>
      <c r="E2" s="104"/>
    </row>
    <row r="3" spans="1:5" x14ac:dyDescent="0.3">
      <c r="A3" s="105" t="s">
        <v>277</v>
      </c>
      <c r="B3" s="176" t="s">
        <v>278</v>
      </c>
      <c r="C3" s="176"/>
      <c r="D3" s="176"/>
      <c r="E3" s="104"/>
    </row>
    <row r="4" spans="1:5" x14ac:dyDescent="0.3">
      <c r="A4" s="105" t="s">
        <v>279</v>
      </c>
      <c r="B4" s="102" t="s">
        <v>483</v>
      </c>
      <c r="C4" s="102"/>
      <c r="D4" s="102"/>
      <c r="E4" s="104"/>
    </row>
    <row r="5" spans="1:5" x14ac:dyDescent="0.3">
      <c r="A5" s="105" t="s">
        <v>282</v>
      </c>
      <c r="B5" s="177"/>
      <c r="C5" s="177"/>
      <c r="D5" s="177"/>
      <c r="E5" s="104"/>
    </row>
    <row r="6" spans="1:5" x14ac:dyDescent="0.3">
      <c r="A6" s="102" t="s">
        <v>283</v>
      </c>
      <c r="B6" s="173" t="s">
        <v>484</v>
      </c>
      <c r="C6" s="174"/>
      <c r="D6" s="174"/>
      <c r="E6" s="104"/>
    </row>
    <row r="7" spans="1:5" x14ac:dyDescent="0.3">
      <c r="A7" s="106" t="s">
        <v>285</v>
      </c>
      <c r="B7" s="107" t="s">
        <v>286</v>
      </c>
      <c r="C7" s="108" t="s">
        <v>287</v>
      </c>
      <c r="D7" s="108" t="s">
        <v>288</v>
      </c>
      <c r="E7" s="104"/>
    </row>
    <row r="8" spans="1:5" x14ac:dyDescent="0.3">
      <c r="A8" s="109">
        <v>44593</v>
      </c>
      <c r="B8" s="110">
        <v>349</v>
      </c>
      <c r="C8" s="111" t="s">
        <v>291</v>
      </c>
      <c r="D8" s="111" t="s">
        <v>290</v>
      </c>
      <c r="E8" s="104"/>
    </row>
    <row r="9" spans="1:5" x14ac:dyDescent="0.3">
      <c r="A9" s="109">
        <v>44682</v>
      </c>
      <c r="B9" s="110">
        <v>365</v>
      </c>
      <c r="C9" s="111" t="s">
        <v>291</v>
      </c>
      <c r="D9" s="111" t="s">
        <v>290</v>
      </c>
      <c r="E9" s="104"/>
    </row>
    <row r="10" spans="1:5" x14ac:dyDescent="0.3">
      <c r="A10" s="109">
        <v>44774</v>
      </c>
      <c r="B10" s="110">
        <v>371</v>
      </c>
      <c r="C10" s="111" t="s">
        <v>291</v>
      </c>
      <c r="D10" s="111" t="s">
        <v>290</v>
      </c>
      <c r="E10" s="104"/>
    </row>
    <row r="11" spans="1:5" x14ac:dyDescent="0.3">
      <c r="A11" s="109">
        <v>44866</v>
      </c>
      <c r="B11" s="110">
        <v>375</v>
      </c>
      <c r="C11" s="111" t="s">
        <v>291</v>
      </c>
      <c r="D11" s="111" t="s">
        <v>290</v>
      </c>
      <c r="E11" s="104"/>
    </row>
    <row r="12" spans="1:5" x14ac:dyDescent="0.3">
      <c r="A12" s="109">
        <v>44958</v>
      </c>
      <c r="B12" s="110">
        <v>379</v>
      </c>
      <c r="C12" s="111" t="s">
        <v>291</v>
      </c>
      <c r="D12" s="111" t="s">
        <v>290</v>
      </c>
      <c r="E12" s="104"/>
    </row>
    <row r="13" spans="1:5" x14ac:dyDescent="0.3">
      <c r="A13" s="109">
        <v>45047</v>
      </c>
      <c r="B13" s="110">
        <v>383</v>
      </c>
      <c r="C13" s="111" t="s">
        <v>291</v>
      </c>
      <c r="D13" s="111" t="s">
        <v>290</v>
      </c>
      <c r="E13" s="104"/>
    </row>
    <row r="14" spans="1:5" x14ac:dyDescent="0.3">
      <c r="A14" s="109">
        <v>45139</v>
      </c>
      <c r="B14" s="110">
        <v>386</v>
      </c>
      <c r="C14" s="111" t="s">
        <v>291</v>
      </c>
      <c r="D14" s="111" t="s">
        <v>290</v>
      </c>
      <c r="E14" s="104"/>
    </row>
    <row r="15" spans="1:5" x14ac:dyDescent="0.3">
      <c r="A15" s="109">
        <v>45231</v>
      </c>
      <c r="B15" s="110">
        <v>388</v>
      </c>
      <c r="C15" s="111" t="s">
        <v>291</v>
      </c>
      <c r="D15" s="111" t="s">
        <v>290</v>
      </c>
      <c r="E15" s="104"/>
    </row>
    <row r="16" spans="1:5" x14ac:dyDescent="0.3">
      <c r="A16" s="109">
        <v>45323</v>
      </c>
      <c r="B16" s="110">
        <v>389</v>
      </c>
      <c r="C16" s="111" t="s">
        <v>293</v>
      </c>
      <c r="D16" s="111" t="s">
        <v>290</v>
      </c>
      <c r="E16" s="104"/>
    </row>
    <row r="17" spans="1:5" x14ac:dyDescent="0.3">
      <c r="A17" s="109">
        <v>45413</v>
      </c>
      <c r="B17" s="110">
        <v>391</v>
      </c>
      <c r="C17" s="111" t="s">
        <v>293</v>
      </c>
      <c r="D17" s="111" t="s">
        <v>290</v>
      </c>
      <c r="E17" s="104"/>
    </row>
    <row r="18" spans="1:5" x14ac:dyDescent="0.3">
      <c r="A18" s="109">
        <v>45505</v>
      </c>
      <c r="B18" s="110">
        <v>393</v>
      </c>
      <c r="C18" s="111" t="s">
        <v>293</v>
      </c>
      <c r="D18" s="111" t="s">
        <v>290</v>
      </c>
      <c r="E18" s="104"/>
    </row>
    <row r="19" spans="1:5" x14ac:dyDescent="0.3">
      <c r="A19" s="109">
        <v>45597</v>
      </c>
      <c r="B19" s="110">
        <v>396</v>
      </c>
      <c r="C19" s="111" t="s">
        <v>293</v>
      </c>
      <c r="D19" s="111" t="s">
        <v>290</v>
      </c>
      <c r="E19" s="104"/>
    </row>
    <row r="20" spans="1:5" x14ac:dyDescent="0.3">
      <c r="A20" s="109">
        <v>45689</v>
      </c>
      <c r="B20" s="110">
        <v>399</v>
      </c>
      <c r="C20" s="111" t="s">
        <v>293</v>
      </c>
      <c r="D20" s="111" t="s">
        <v>290</v>
      </c>
      <c r="E20" s="104"/>
    </row>
  </sheetData>
  <mergeCells count="4">
    <mergeCell ref="B6:D6"/>
    <mergeCell ref="B1:D1"/>
    <mergeCell ref="B3:D3"/>
    <mergeCell ref="B5:D5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G35"/>
  <sheetViews>
    <sheetView view="pageBreakPreview" zoomScale="69" zoomScaleNormal="100" zoomScalePageLayoutView="85" workbookViewId="0">
      <selection activeCell="G52" sqref="G52"/>
    </sheetView>
  </sheetViews>
  <sheetFormatPr defaultColWidth="8.88671875" defaultRowHeight="14.4" x14ac:dyDescent="0.3"/>
  <cols>
    <col min="1" max="1" width="14" style="54" customWidth="1"/>
    <col min="2" max="2" width="13" style="54" customWidth="1"/>
    <col min="3" max="3" width="11" style="54" customWidth="1"/>
    <col min="4" max="7" width="10" style="54" customWidth="1"/>
    <col min="8" max="16384" width="8.88671875" style="54"/>
  </cols>
  <sheetData>
    <row r="1" spans="1:7" ht="43.35" customHeight="1" x14ac:dyDescent="0.3">
      <c r="A1" s="80" t="s">
        <v>269</v>
      </c>
      <c r="B1" s="180" t="s">
        <v>294</v>
      </c>
      <c r="C1" s="181"/>
      <c r="D1" s="181"/>
      <c r="E1" s="181"/>
      <c r="F1" s="181"/>
      <c r="G1" s="53"/>
    </row>
    <row r="2" spans="1:7" x14ac:dyDescent="0.3">
      <c r="A2" s="55" t="s">
        <v>272</v>
      </c>
      <c r="B2" s="55" t="s">
        <v>295</v>
      </c>
      <c r="D2" s="55" t="s">
        <v>274</v>
      </c>
    </row>
    <row r="3" spans="1:7" x14ac:dyDescent="0.3">
      <c r="A3" s="55" t="s">
        <v>277</v>
      </c>
      <c r="B3" s="182" t="s">
        <v>296</v>
      </c>
      <c r="C3" s="182"/>
      <c r="D3" s="182"/>
    </row>
    <row r="4" spans="1:7" x14ac:dyDescent="0.3">
      <c r="A4" s="55" t="s">
        <v>279</v>
      </c>
      <c r="B4" s="182" t="s">
        <v>280</v>
      </c>
      <c r="C4" s="182"/>
    </row>
    <row r="5" spans="1:7" ht="38.4" customHeight="1" x14ac:dyDescent="0.3">
      <c r="A5" s="55" t="s">
        <v>282</v>
      </c>
      <c r="B5" s="183" t="s">
        <v>297</v>
      </c>
      <c r="C5" s="183"/>
      <c r="D5" s="183"/>
      <c r="E5" s="183"/>
      <c r="F5" s="183"/>
    </row>
    <row r="6" spans="1:7" x14ac:dyDescent="0.3">
      <c r="A6" s="55" t="s">
        <v>283</v>
      </c>
      <c r="B6" s="182" t="s">
        <v>298</v>
      </c>
      <c r="C6" s="182"/>
      <c r="D6" s="182"/>
      <c r="E6" s="182"/>
      <c r="F6" s="182"/>
    </row>
    <row r="7" spans="1:7" x14ac:dyDescent="0.3">
      <c r="A7" s="81" t="s">
        <v>285</v>
      </c>
      <c r="B7" s="81" t="s">
        <v>286</v>
      </c>
      <c r="C7" s="82" t="s">
        <v>287</v>
      </c>
      <c r="D7" s="82" t="s">
        <v>299</v>
      </c>
      <c r="E7" s="178" t="s">
        <v>300</v>
      </c>
      <c r="F7" s="178"/>
    </row>
    <row r="8" spans="1:7" x14ac:dyDescent="0.3">
      <c r="A8" s="81"/>
      <c r="B8" s="81"/>
      <c r="C8" s="82"/>
      <c r="D8" s="82"/>
      <c r="E8" s="81" t="s">
        <v>301</v>
      </c>
      <c r="F8" s="81" t="s">
        <v>302</v>
      </c>
    </row>
    <row r="9" spans="1:7" x14ac:dyDescent="0.3">
      <c r="A9" s="56">
        <v>44501</v>
      </c>
      <c r="B9" s="57">
        <v>184</v>
      </c>
      <c r="C9" s="54" t="s">
        <v>290</v>
      </c>
      <c r="D9" s="58" t="s">
        <v>303</v>
      </c>
      <c r="E9" s="58" t="s">
        <v>304</v>
      </c>
      <c r="F9" s="58" t="s">
        <v>305</v>
      </c>
    </row>
    <row r="10" spans="1:7" x14ac:dyDescent="0.3">
      <c r="A10" s="56">
        <v>44593</v>
      </c>
      <c r="B10" s="57">
        <v>187</v>
      </c>
      <c r="C10" s="54" t="s">
        <v>290</v>
      </c>
      <c r="D10" s="58" t="s">
        <v>303</v>
      </c>
      <c r="E10" s="58" t="s">
        <v>306</v>
      </c>
      <c r="F10" s="58" t="s">
        <v>307</v>
      </c>
    </row>
    <row r="11" spans="1:7" x14ac:dyDescent="0.3">
      <c r="A11" s="56">
        <v>44682</v>
      </c>
      <c r="B11" s="57">
        <v>195</v>
      </c>
      <c r="C11" s="54" t="s">
        <v>290</v>
      </c>
      <c r="D11" s="58" t="s">
        <v>308</v>
      </c>
      <c r="E11" s="58" t="s">
        <v>309</v>
      </c>
      <c r="F11" s="58" t="s">
        <v>310</v>
      </c>
    </row>
    <row r="12" spans="1:7" x14ac:dyDescent="0.3">
      <c r="A12" s="56">
        <v>44774</v>
      </c>
      <c r="B12" s="57">
        <v>198</v>
      </c>
      <c r="C12" s="54" t="s">
        <v>290</v>
      </c>
      <c r="D12" s="58" t="s">
        <v>311</v>
      </c>
      <c r="E12" s="58" t="s">
        <v>312</v>
      </c>
      <c r="F12" s="58" t="s">
        <v>313</v>
      </c>
    </row>
    <row r="13" spans="1:7" x14ac:dyDescent="0.3">
      <c r="A13" s="56">
        <v>44866</v>
      </c>
      <c r="B13" s="57">
        <v>200</v>
      </c>
      <c r="C13" s="54" t="s">
        <v>290</v>
      </c>
      <c r="D13" s="58" t="s">
        <v>311</v>
      </c>
      <c r="E13" s="58" t="s">
        <v>314</v>
      </c>
      <c r="F13" s="58" t="s">
        <v>315</v>
      </c>
    </row>
    <row r="14" spans="1:7" ht="15" thickBot="1" x14ac:dyDescent="0.35">
      <c r="A14" s="59">
        <v>44958</v>
      </c>
      <c r="B14" s="60">
        <v>203</v>
      </c>
      <c r="C14" s="61" t="s">
        <v>290</v>
      </c>
      <c r="D14" s="62" t="s">
        <v>316</v>
      </c>
      <c r="E14" s="62" t="s">
        <v>317</v>
      </c>
      <c r="F14" s="62" t="s">
        <v>313</v>
      </c>
    </row>
    <row r="15" spans="1:7" ht="15" thickTop="1" x14ac:dyDescent="0.3">
      <c r="A15" s="179"/>
      <c r="B15" s="179"/>
      <c r="C15" s="179"/>
      <c r="D15" s="179"/>
      <c r="E15" s="179"/>
      <c r="F15" s="179"/>
    </row>
    <row r="16" spans="1:7" ht="43.35" customHeight="1" x14ac:dyDescent="0.3">
      <c r="A16" s="80" t="s">
        <v>269</v>
      </c>
      <c r="B16" s="180" t="s">
        <v>318</v>
      </c>
      <c r="C16" s="181"/>
      <c r="D16" s="181"/>
      <c r="E16" s="181"/>
      <c r="F16" s="181"/>
      <c r="G16" s="53"/>
    </row>
    <row r="17" spans="1:6" x14ac:dyDescent="0.3">
      <c r="A17" s="55" t="s">
        <v>272</v>
      </c>
      <c r="B17" s="55" t="s">
        <v>319</v>
      </c>
      <c r="D17" s="55" t="s">
        <v>274</v>
      </c>
    </row>
    <row r="18" spans="1:6" x14ac:dyDescent="0.3">
      <c r="A18" s="55" t="s">
        <v>277</v>
      </c>
      <c r="B18" s="182" t="s">
        <v>296</v>
      </c>
      <c r="C18" s="182"/>
      <c r="D18" s="182"/>
    </row>
    <row r="19" spans="1:6" x14ac:dyDescent="0.3">
      <c r="A19" s="55" t="s">
        <v>279</v>
      </c>
      <c r="B19" s="182" t="s">
        <v>280</v>
      </c>
      <c r="C19" s="182"/>
    </row>
    <row r="20" spans="1:6" ht="38.4" customHeight="1" x14ac:dyDescent="0.3">
      <c r="A20" s="55" t="s">
        <v>282</v>
      </c>
      <c r="B20" s="183" t="s">
        <v>297</v>
      </c>
      <c r="C20" s="183"/>
      <c r="D20" s="183"/>
      <c r="E20" s="183"/>
      <c r="F20" s="183"/>
    </row>
    <row r="21" spans="1:6" x14ac:dyDescent="0.3">
      <c r="A21" s="55" t="s">
        <v>283</v>
      </c>
      <c r="B21" s="182" t="s">
        <v>298</v>
      </c>
      <c r="C21" s="182"/>
      <c r="D21" s="182"/>
      <c r="E21" s="182"/>
      <c r="F21" s="182"/>
    </row>
    <row r="22" spans="1:6" x14ac:dyDescent="0.3">
      <c r="A22" s="81" t="s">
        <v>285</v>
      </c>
      <c r="B22" s="81" t="s">
        <v>286</v>
      </c>
      <c r="C22" s="82" t="s">
        <v>287</v>
      </c>
      <c r="D22" s="82" t="s">
        <v>299</v>
      </c>
      <c r="E22" s="178" t="s">
        <v>300</v>
      </c>
      <c r="F22" s="178"/>
    </row>
    <row r="23" spans="1:6" x14ac:dyDescent="0.3">
      <c r="A23" s="81"/>
      <c r="B23" s="81"/>
      <c r="C23" s="82"/>
      <c r="D23" s="82"/>
      <c r="E23" s="81" t="s">
        <v>301</v>
      </c>
      <c r="F23" s="81" t="s">
        <v>302</v>
      </c>
    </row>
    <row r="24" spans="1:6" x14ac:dyDescent="0.3">
      <c r="A24" s="56">
        <v>44501</v>
      </c>
      <c r="B24" s="57">
        <v>166</v>
      </c>
      <c r="C24" s="54" t="s">
        <v>290</v>
      </c>
      <c r="D24" s="58" t="s">
        <v>320</v>
      </c>
      <c r="E24" s="58" t="s">
        <v>321</v>
      </c>
      <c r="F24" s="58" t="s">
        <v>322</v>
      </c>
    </row>
    <row r="25" spans="1:6" x14ac:dyDescent="0.3">
      <c r="A25" s="56">
        <v>44593</v>
      </c>
      <c r="B25" s="57">
        <v>169</v>
      </c>
      <c r="C25" s="54" t="s">
        <v>290</v>
      </c>
      <c r="D25" s="58" t="s">
        <v>320</v>
      </c>
      <c r="E25" s="58" t="s">
        <v>323</v>
      </c>
      <c r="F25" s="58" t="s">
        <v>324</v>
      </c>
    </row>
    <row r="26" spans="1:6" x14ac:dyDescent="0.3">
      <c r="A26" s="56">
        <v>44682</v>
      </c>
      <c r="B26" s="57">
        <v>177</v>
      </c>
      <c r="C26" s="54" t="s">
        <v>290</v>
      </c>
      <c r="D26" s="58" t="s">
        <v>325</v>
      </c>
      <c r="E26" s="58" t="s">
        <v>326</v>
      </c>
      <c r="F26" s="58" t="s">
        <v>327</v>
      </c>
    </row>
    <row r="27" spans="1:6" x14ac:dyDescent="0.3">
      <c r="A27" s="56">
        <v>44774</v>
      </c>
      <c r="B27" s="57">
        <v>180</v>
      </c>
      <c r="C27" s="54" t="s">
        <v>290</v>
      </c>
      <c r="D27" s="58" t="s">
        <v>325</v>
      </c>
      <c r="E27" s="58" t="s">
        <v>328</v>
      </c>
      <c r="F27" s="58" t="s">
        <v>305</v>
      </c>
    </row>
    <row r="28" spans="1:6" x14ac:dyDescent="0.3">
      <c r="A28" s="56">
        <v>44866</v>
      </c>
      <c r="B28" s="57">
        <v>181</v>
      </c>
      <c r="C28" s="54" t="s">
        <v>290</v>
      </c>
      <c r="D28" s="58" t="s">
        <v>325</v>
      </c>
      <c r="E28" s="58" t="s">
        <v>329</v>
      </c>
      <c r="F28" s="58" t="s">
        <v>330</v>
      </c>
    </row>
    <row r="29" spans="1:6" ht="15" thickBot="1" x14ac:dyDescent="0.35">
      <c r="A29" s="85">
        <v>44958</v>
      </c>
      <c r="B29" s="86">
        <v>183</v>
      </c>
      <c r="C29" s="87" t="s">
        <v>290</v>
      </c>
      <c r="D29" s="88" t="s">
        <v>325</v>
      </c>
      <c r="E29" s="88" t="s">
        <v>331</v>
      </c>
      <c r="F29" s="88" t="s">
        <v>332</v>
      </c>
    </row>
    <row r="30" spans="1:6" ht="15" thickTop="1" x14ac:dyDescent="0.3">
      <c r="A30" s="56"/>
      <c r="B30" s="57"/>
      <c r="D30" s="58"/>
      <c r="E30" s="58"/>
      <c r="F30" s="58"/>
    </row>
    <row r="32" spans="1:6" s="89" customFormat="1" x14ac:dyDescent="0.3"/>
    <row r="33" s="89" customFormat="1" x14ac:dyDescent="0.3"/>
    <row r="34" s="89" customFormat="1" x14ac:dyDescent="0.3"/>
    <row r="35" s="89" customFormat="1" x14ac:dyDescent="0.3"/>
  </sheetData>
  <mergeCells count="13">
    <mergeCell ref="E7:F7"/>
    <mergeCell ref="B1:F1"/>
    <mergeCell ref="B3:D3"/>
    <mergeCell ref="B4:C4"/>
    <mergeCell ref="B5:F5"/>
    <mergeCell ref="B6:F6"/>
    <mergeCell ref="E22:F22"/>
    <mergeCell ref="A15:F15"/>
    <mergeCell ref="B16:F16"/>
    <mergeCell ref="B18:D18"/>
    <mergeCell ref="B19:C19"/>
    <mergeCell ref="B20:F20"/>
    <mergeCell ref="B21:F21"/>
  </mergeCells>
  <printOptions gridLines="1"/>
  <pageMargins left="0.7" right="0.7" top="0.75" bottom="0.75" header="0.3" footer="0.3"/>
  <pageSetup paperSize="9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09283-ED46-4EC1-9D6E-4D1C947F3009}">
  <dimension ref="A1:E12"/>
  <sheetViews>
    <sheetView topLeftCell="A2" workbookViewId="0">
      <selection activeCell="G13" sqref="G13:G15"/>
    </sheetView>
  </sheetViews>
  <sheetFormatPr defaultRowHeight="14.4" x14ac:dyDescent="0.3"/>
  <cols>
    <col min="1" max="1" width="13.5546875" bestFit="1" customWidth="1"/>
    <col min="4" max="4" width="13.21875" bestFit="1" customWidth="1"/>
  </cols>
  <sheetData>
    <row r="1" spans="1:5" ht="15.6" x14ac:dyDescent="0.3">
      <c r="A1" s="103" t="s">
        <v>269</v>
      </c>
      <c r="B1" s="175" t="s">
        <v>318</v>
      </c>
      <c r="C1" s="175"/>
      <c r="D1" s="175"/>
      <c r="E1" s="104"/>
    </row>
    <row r="2" spans="1:5" x14ac:dyDescent="0.3">
      <c r="A2" s="105" t="s">
        <v>272</v>
      </c>
      <c r="B2" s="102" t="s">
        <v>319</v>
      </c>
      <c r="C2" s="102"/>
      <c r="D2" s="102" t="s">
        <v>274</v>
      </c>
      <c r="E2" s="104"/>
    </row>
    <row r="3" spans="1:5" x14ac:dyDescent="0.3">
      <c r="A3" s="105" t="s">
        <v>277</v>
      </c>
      <c r="B3" s="176" t="s">
        <v>296</v>
      </c>
      <c r="C3" s="176"/>
      <c r="D3" s="176"/>
      <c r="E3" s="104"/>
    </row>
    <row r="4" spans="1:5" x14ac:dyDescent="0.3">
      <c r="A4" s="105" t="s">
        <v>279</v>
      </c>
      <c r="B4" s="102" t="s">
        <v>574</v>
      </c>
      <c r="C4" s="102"/>
      <c r="D4" s="102"/>
      <c r="E4" s="104"/>
    </row>
    <row r="5" spans="1:5" x14ac:dyDescent="0.3">
      <c r="A5" s="105" t="s">
        <v>282</v>
      </c>
      <c r="B5" s="177" t="s">
        <v>297</v>
      </c>
      <c r="C5" s="177"/>
      <c r="D5" s="177"/>
      <c r="E5" s="104"/>
    </row>
    <row r="6" spans="1:5" x14ac:dyDescent="0.3">
      <c r="A6" s="102" t="s">
        <v>283</v>
      </c>
      <c r="B6" s="173" t="s">
        <v>575</v>
      </c>
      <c r="C6" s="174"/>
      <c r="D6" s="174"/>
      <c r="E6" s="104"/>
    </row>
    <row r="7" spans="1:5" x14ac:dyDescent="0.3">
      <c r="A7" s="106" t="s">
        <v>285</v>
      </c>
      <c r="B7" s="107" t="s">
        <v>286</v>
      </c>
      <c r="C7" s="108" t="s">
        <v>287</v>
      </c>
      <c r="D7" s="108" t="s">
        <v>299</v>
      </c>
      <c r="E7" s="104"/>
    </row>
    <row r="8" spans="1:5" x14ac:dyDescent="0.3">
      <c r="A8" s="109">
        <v>44682</v>
      </c>
      <c r="B8" s="110">
        <v>176</v>
      </c>
      <c r="C8" s="111" t="s">
        <v>290</v>
      </c>
      <c r="D8" s="111" t="s">
        <v>325</v>
      </c>
      <c r="E8" s="104"/>
    </row>
    <row r="9" spans="1:5" x14ac:dyDescent="0.3">
      <c r="A9" s="109">
        <v>44774</v>
      </c>
      <c r="B9" s="110">
        <v>179</v>
      </c>
      <c r="C9" s="111" t="s">
        <v>290</v>
      </c>
      <c r="D9" s="111" t="s">
        <v>325</v>
      </c>
      <c r="E9" s="104"/>
    </row>
    <row r="10" spans="1:5" x14ac:dyDescent="0.3">
      <c r="A10" s="109">
        <v>44866</v>
      </c>
      <c r="B10" s="110">
        <v>181</v>
      </c>
      <c r="C10" s="111" t="s">
        <v>290</v>
      </c>
      <c r="D10" s="111" t="s">
        <v>325</v>
      </c>
      <c r="E10" s="104"/>
    </row>
    <row r="11" spans="1:5" x14ac:dyDescent="0.3">
      <c r="A11" s="109">
        <v>44958</v>
      </c>
      <c r="B11" s="110">
        <v>182</v>
      </c>
      <c r="C11" s="111" t="s">
        <v>290</v>
      </c>
      <c r="D11" s="111" t="s">
        <v>325</v>
      </c>
      <c r="E11" s="104"/>
    </row>
    <row r="12" spans="1:5" x14ac:dyDescent="0.3">
      <c r="A12" s="109">
        <v>45047</v>
      </c>
      <c r="B12" s="110">
        <v>184</v>
      </c>
      <c r="C12" s="111" t="s">
        <v>290</v>
      </c>
      <c r="D12" s="111" t="s">
        <v>325</v>
      </c>
      <c r="E12" s="104"/>
    </row>
  </sheetData>
  <mergeCells count="4">
    <mergeCell ref="B6:D6"/>
    <mergeCell ref="B1:D1"/>
    <mergeCell ref="B3:D3"/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6</vt:i4>
      </vt:variant>
    </vt:vector>
  </HeadingPairs>
  <TitlesOfParts>
    <vt:vector size="32" baseType="lpstr">
      <vt:lpstr>Cover Sheet</vt:lpstr>
      <vt:lpstr>Table Of Contents</vt:lpstr>
      <vt:lpstr>Information Used</vt:lpstr>
      <vt:lpstr>Assumptions &amp; Exclusions</vt:lpstr>
      <vt:lpstr>Initial Feasibility Estimate</vt:lpstr>
      <vt:lpstr>Cost Plan Summary</vt:lpstr>
      <vt:lpstr>Take Off Sheet</vt:lpstr>
      <vt:lpstr>0 Facilitating Works</vt:lpstr>
      <vt:lpstr>1 Substucture</vt:lpstr>
      <vt:lpstr>2 Superstructure</vt:lpstr>
      <vt:lpstr>3 Internal Finishes</vt:lpstr>
      <vt:lpstr>4 FF&amp;E</vt:lpstr>
      <vt:lpstr>5 Services</vt:lpstr>
      <vt:lpstr>6 Prefab &amp; Building Units</vt:lpstr>
      <vt:lpstr>7 Works to Existing Buildings</vt:lpstr>
      <vt:lpstr>8 External Works</vt:lpstr>
      <vt:lpstr>9 Main Contractors Prelims</vt:lpstr>
      <vt:lpstr>10 Main Contractors OHP</vt:lpstr>
      <vt:lpstr>11 Project Design Team Fees</vt:lpstr>
      <vt:lpstr>12 Other Project Costs </vt:lpstr>
      <vt:lpstr>13 Project Risks</vt:lpstr>
      <vt:lpstr>Roof Detail (Assumed)</vt:lpstr>
      <vt:lpstr>BCISIndices</vt:lpstr>
      <vt:lpstr>BCISIndicies2</vt:lpstr>
      <vt:lpstr>BCISIndices - Location</vt:lpstr>
      <vt:lpstr>Regional TPI's</vt:lpstr>
      <vt:lpstr>'12 Other Project Costs '!Print_Area</vt:lpstr>
      <vt:lpstr>'2 Superstructure'!Print_Area</vt:lpstr>
      <vt:lpstr>'5 Services'!Print_Area</vt:lpstr>
      <vt:lpstr>BCISIndices!Print_Area</vt:lpstr>
      <vt:lpstr>'BCISIndices - Location'!Print_Area</vt:lpstr>
      <vt:lpstr>BCISIndices!Print_Titles</vt:lpstr>
    </vt:vector>
  </TitlesOfParts>
  <Manager/>
  <Company>pcc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James, Max</dc:creator>
  <cp:keywords/>
  <dc:description/>
  <cp:lastModifiedBy>James, Max</cp:lastModifiedBy>
  <cp:revision/>
  <cp:lastPrinted>2024-03-07T09:54:29Z</cp:lastPrinted>
  <dcterms:created xsi:type="dcterms:W3CDTF">2023-10-25T07:08:59Z</dcterms:created>
  <dcterms:modified xsi:type="dcterms:W3CDTF">2024-04-26T10:39:20Z</dcterms:modified>
  <cp:category/>
  <cp:contentStatus/>
</cp:coreProperties>
</file>