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charts/chart6.xml" ContentType="application/vnd.openxmlformats-officedocument.drawingml.chart+xml"/>
  <Override PartName="/xl/theme/themeOverride5.xml" ContentType="application/vnd.openxmlformats-officedocument.themeOverride+xml"/>
  <Override PartName="/xl/charts/chart7.xml" ContentType="application/vnd.openxmlformats-officedocument.drawingml.chart+xml"/>
  <Override PartName="/xl/theme/themeOverride6.xml" ContentType="application/vnd.openxmlformats-officedocument.themeOverride+xml"/>
  <Override PartName="/xl/charts/chart8.xml" ContentType="application/vnd.openxmlformats-officedocument.drawingml.chart+xml"/>
  <Override PartName="/xl/theme/themeOverride7.xml" ContentType="application/vnd.openxmlformats-officedocument.themeOverride+xml"/>
  <Override PartName="/xl/charts/chart9.xml" ContentType="application/vnd.openxmlformats-officedocument.drawingml.chart+xml"/>
  <Override PartName="/xl/charts/chart10.xml" ContentType="application/vnd.openxmlformats-officedocument.drawingml.chart+xml"/>
  <Override PartName="/xl/theme/themeOverride8.xml" ContentType="application/vnd.openxmlformats-officedocument.themeOverride+xml"/>
  <Override PartName="/xl/charts/chart11.xml" ContentType="application/vnd.openxmlformats-officedocument.drawingml.chart+xml"/>
  <Override PartName="/xl/theme/themeOverride9.xml" ContentType="application/vnd.openxmlformats-officedocument.themeOverride+xml"/>
  <Override PartName="/xl/charts/chart12.xml" ContentType="application/vnd.openxmlformats-officedocument.drawingml.chart+xml"/>
  <Override PartName="/xl/drawings/drawing2.xml" ContentType="application/vnd.openxmlformats-officedocument.drawing+xml"/>
  <Override PartName="/xl/charts/chart13.xml" ContentType="application/vnd.openxmlformats-officedocument.drawingml.chart+xml"/>
  <Override PartName="/xl/charts/style1.xml" ContentType="application/vnd.ms-office.chartstyle+xml"/>
  <Override PartName="/xl/charts/colors1.xml" ContentType="application/vnd.ms-office.chartcolorstyle+xml"/>
  <Override PartName="/xl/charts/chart14.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15.xml" ContentType="application/vnd.openxmlformats-officedocument.drawingml.chart+xml"/>
  <Override PartName="/xl/charts/style3.xml" ContentType="application/vnd.ms-office.chartstyle+xml"/>
  <Override PartName="/xl/charts/colors3.xml" ContentType="application/vnd.ms-office.chartcolorstyle+xml"/>
  <Override PartName="/xl/charts/chart16.xml" ContentType="application/vnd.openxmlformats-officedocument.drawingml.chart+xml"/>
  <Override PartName="/xl/charts/style4.xml" ContentType="application/vnd.ms-office.chartstyle+xml"/>
  <Override PartName="/xl/charts/colors4.xml" ContentType="application/vnd.ms-office.chartcolorstyle+xml"/>
  <Override PartName="/xl/charts/chart17.xml" ContentType="application/vnd.openxmlformats-officedocument.drawingml.chart+xml"/>
  <Override PartName="/xl/theme/themeOverride10.xml" ContentType="application/vnd.openxmlformats-officedocument.themeOverride+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02394_student_uwtsd_ac_uk/Documents/"/>
    </mc:Choice>
  </mc:AlternateContent>
  <xr:revisionPtr revIDLastSave="50" documentId="8_{6A02602A-2E5D-4C1A-8F48-1EF6B5E01F8E}" xr6:coauthVersionLast="47" xr6:coauthVersionMax="47" xr10:uidLastSave="{0293AC91-5B49-437D-887B-072BAF7425B7}"/>
  <bookViews>
    <workbookView xWindow="-120" yWindow="-120" windowWidth="29040" windowHeight="16440" firstSheet="2" activeTab="2" xr2:uid="{A6935BD3-09BD-4DFA-98A0-73AEC26381C1}"/>
  </bookViews>
  <sheets>
    <sheet name="Moments" sheetId="2" r:id="rId1"/>
    <sheet name="Friction" sheetId="3" r:id="rId2"/>
    <sheet name="Gears" sheetId="4" r:id="rId3"/>
    <sheet name="Simple Harmonic Motion" sheetId="6" r:id="rId4"/>
    <sheet name="Rotational Friction" sheetId="5" r:id="rId5"/>
  </sheets>
  <externalReferences>
    <externalReference r:id="rId6"/>
    <externalReference r:id="rId7"/>
    <externalReference r:id="rId8"/>
    <externalReference r:id="rId9"/>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1" i="4" l="1"/>
  <c r="T22" i="4"/>
  <c r="T23" i="4"/>
  <c r="T24" i="4"/>
  <c r="T25" i="4"/>
  <c r="T26" i="4"/>
  <c r="T27" i="4"/>
  <c r="T20" i="4"/>
  <c r="S20" i="4"/>
  <c r="U8" i="4"/>
  <c r="S21" i="4"/>
  <c r="S22" i="4"/>
  <c r="S23" i="4"/>
  <c r="S24" i="4"/>
  <c r="S25" i="4"/>
  <c r="S26" i="4"/>
  <c r="S27" i="4"/>
  <c r="M17" i="4"/>
  <c r="M18" i="4"/>
  <c r="M19" i="4"/>
  <c r="M20" i="4"/>
  <c r="M21" i="4"/>
  <c r="M22" i="4"/>
  <c r="N22" i="4" s="1"/>
  <c r="M23" i="4"/>
  <c r="N23" i="4" s="1"/>
  <c r="M16" i="4"/>
  <c r="D17" i="4"/>
  <c r="D18" i="4"/>
  <c r="D19" i="4"/>
  <c r="D20" i="4"/>
  <c r="D21" i="4"/>
  <c r="D22" i="4"/>
  <c r="D23" i="4"/>
  <c r="D16" i="4"/>
  <c r="I23" i="4"/>
  <c r="I22" i="4"/>
  <c r="I21" i="4"/>
  <c r="I20" i="4"/>
  <c r="I19" i="4"/>
  <c r="I18" i="4"/>
  <c r="I17" i="4"/>
  <c r="I16" i="4"/>
  <c r="N17" i="4"/>
  <c r="N18" i="4"/>
  <c r="N19" i="4"/>
  <c r="N20" i="4"/>
  <c r="N16" i="4"/>
  <c r="N7" i="5"/>
  <c r="H23" i="4"/>
  <c r="C23" i="4"/>
  <c r="H22" i="4"/>
  <c r="C22" i="4"/>
  <c r="N21" i="4"/>
  <c r="H21" i="4"/>
  <c r="C21" i="4"/>
  <c r="H20" i="4"/>
  <c r="C20" i="4"/>
  <c r="H19" i="4"/>
  <c r="C19" i="4"/>
  <c r="H18" i="4"/>
  <c r="C18" i="4"/>
  <c r="H17" i="4"/>
  <c r="C17" i="4"/>
  <c r="H16" i="4"/>
  <c r="C16" i="4"/>
  <c r="I8" i="5"/>
  <c r="I9" i="5"/>
  <c r="I10" i="5"/>
  <c r="I11" i="5"/>
  <c r="I12" i="5"/>
  <c r="I13" i="5"/>
  <c r="I14" i="5"/>
  <c r="I15" i="5"/>
  <c r="I16" i="5"/>
  <c r="I7" i="5"/>
  <c r="F5" i="6"/>
  <c r="N8" i="5"/>
  <c r="N9" i="5"/>
  <c r="N10" i="5"/>
  <c r="N11" i="5"/>
  <c r="N12" i="5"/>
  <c r="N13" i="5"/>
  <c r="N14" i="5"/>
  <c r="N15" i="5"/>
  <c r="N16" i="5"/>
  <c r="M7" i="5"/>
  <c r="O6" i="6"/>
  <c r="O7" i="6"/>
  <c r="O8" i="6"/>
  <c r="O9" i="6"/>
  <c r="O10" i="6"/>
  <c r="O11" i="6"/>
  <c r="O5" i="6"/>
  <c r="G5" i="6"/>
  <c r="N6" i="6"/>
  <c r="N7" i="6"/>
  <c r="N8" i="6"/>
  <c r="N9" i="6"/>
  <c r="N10" i="6"/>
  <c r="N11" i="6"/>
  <c r="N5" i="6"/>
  <c r="M6" i="6"/>
  <c r="M7" i="6"/>
  <c r="M8" i="6"/>
  <c r="M9" i="6"/>
  <c r="M10" i="6"/>
  <c r="M11" i="6"/>
  <c r="M5" i="6"/>
  <c r="K6" i="6"/>
  <c r="K7" i="6"/>
  <c r="K8" i="6"/>
  <c r="K9" i="6"/>
  <c r="K10" i="6"/>
  <c r="K11" i="6"/>
  <c r="K5" i="6"/>
  <c r="C5" i="6"/>
  <c r="F6" i="6"/>
  <c r="F7" i="6"/>
  <c r="F8" i="6"/>
  <c r="F9" i="6"/>
  <c r="F10" i="6"/>
  <c r="F11" i="6"/>
  <c r="C6" i="6"/>
  <c r="C7" i="6"/>
  <c r="C8" i="6"/>
  <c r="C9" i="6"/>
  <c r="C10" i="6"/>
  <c r="C11" i="6"/>
  <c r="G6" i="6"/>
  <c r="G7" i="6"/>
  <c r="G8" i="6"/>
  <c r="G9" i="6"/>
  <c r="G10" i="6"/>
  <c r="G11" i="6"/>
  <c r="E6" i="6"/>
  <c r="E7" i="6"/>
  <c r="E8" i="6"/>
  <c r="E9" i="6"/>
  <c r="E10" i="6"/>
  <c r="E11" i="6"/>
  <c r="E5" i="6"/>
  <c r="AA18" i="4"/>
  <c r="AA19" i="4"/>
  <c r="AA20" i="4"/>
  <c r="Z14" i="4"/>
  <c r="AA14" i="4" s="1"/>
  <c r="Z15" i="4"/>
  <c r="AA15" i="4" s="1"/>
  <c r="Z16" i="4"/>
  <c r="AA16" i="4" s="1"/>
  <c r="Z17" i="4"/>
  <c r="AA17" i="4" s="1"/>
  <c r="Z18" i="4"/>
  <c r="Z20" i="4"/>
  <c r="Z19" i="4"/>
  <c r="AG15" i="4"/>
  <c r="AG16" i="4"/>
  <c r="AG17" i="4"/>
  <c r="AG18" i="4"/>
  <c r="AG19" i="4"/>
  <c r="AG20" i="4"/>
  <c r="AG14" i="4"/>
  <c r="AF15" i="4"/>
  <c r="AF16" i="4"/>
  <c r="AF17" i="4"/>
  <c r="AF18" i="4"/>
  <c r="AF19" i="4"/>
  <c r="AF20" i="4"/>
  <c r="AF14" i="4"/>
  <c r="H7" i="5"/>
  <c r="M8" i="5"/>
  <c r="M9" i="5"/>
  <c r="M10" i="5"/>
  <c r="M11" i="5"/>
  <c r="M12" i="5"/>
  <c r="M13" i="5"/>
  <c r="M14" i="5"/>
  <c r="M15" i="5"/>
  <c r="M16" i="5"/>
  <c r="AG9" i="5"/>
  <c r="AH9" i="5" s="1"/>
  <c r="AG10" i="5"/>
  <c r="AH10" i="5" s="1"/>
  <c r="AG11" i="5"/>
  <c r="AH11" i="5" s="1"/>
  <c r="AG12" i="5"/>
  <c r="AH12" i="5" s="1"/>
  <c r="AG13" i="5"/>
  <c r="AH13" i="5" s="1"/>
  <c r="AG14" i="5"/>
  <c r="AH14" i="5" s="1"/>
  <c r="AG15" i="5"/>
  <c r="AH15" i="5" s="1"/>
  <c r="AG16" i="5"/>
  <c r="AH16" i="5" s="1"/>
  <c r="AG17" i="5"/>
  <c r="AH17" i="5" s="1"/>
  <c r="AG8" i="5"/>
  <c r="AH8" i="5" s="1"/>
  <c r="AC9" i="5"/>
  <c r="AC11" i="5"/>
  <c r="AC12" i="5"/>
  <c r="AC15" i="5"/>
  <c r="AC16" i="5"/>
  <c r="AB9" i="5"/>
  <c r="AB10" i="5"/>
  <c r="AC10" i="5" s="1"/>
  <c r="AB11" i="5"/>
  <c r="AB12" i="5"/>
  <c r="AB13" i="5"/>
  <c r="AC13" i="5" s="1"/>
  <c r="AB14" i="5"/>
  <c r="AC14" i="5" s="1"/>
  <c r="AB15" i="5"/>
  <c r="AB16" i="5"/>
  <c r="AB17" i="5"/>
  <c r="AC17" i="5" s="1"/>
  <c r="AB8" i="5"/>
  <c r="AC8" i="5" s="1"/>
  <c r="X9" i="5"/>
  <c r="X10" i="5"/>
  <c r="X11" i="5"/>
  <c r="X12" i="5"/>
  <c r="X13" i="5"/>
  <c r="X14" i="5"/>
  <c r="X15" i="5"/>
  <c r="W9" i="5"/>
  <c r="W10" i="5"/>
  <c r="W11" i="5"/>
  <c r="W12" i="5"/>
  <c r="W13" i="5"/>
  <c r="W14" i="5"/>
  <c r="W15" i="5"/>
  <c r="W16" i="5"/>
  <c r="X16" i="5" s="1"/>
  <c r="W17" i="5"/>
  <c r="X17" i="5" s="1"/>
  <c r="W8" i="5"/>
  <c r="X8" i="5" s="1"/>
  <c r="S9" i="5"/>
  <c r="S11" i="5"/>
  <c r="S17" i="5"/>
  <c r="R8" i="5"/>
  <c r="S8" i="5" s="1"/>
  <c r="R9" i="5"/>
  <c r="R10" i="5"/>
  <c r="S10" i="5" s="1"/>
  <c r="R11" i="5"/>
  <c r="R12" i="5"/>
  <c r="S12" i="5" s="1"/>
  <c r="R13" i="5"/>
  <c r="S13" i="5" s="1"/>
  <c r="R14" i="5"/>
  <c r="S14" i="5" s="1"/>
  <c r="R15" i="5"/>
  <c r="S15" i="5" s="1"/>
  <c r="R16" i="5"/>
  <c r="S16" i="5" s="1"/>
  <c r="R17" i="5"/>
  <c r="N17" i="5"/>
  <c r="D8" i="5"/>
  <c r="D9" i="5"/>
  <c r="D10" i="5"/>
  <c r="D11" i="5"/>
  <c r="D12" i="5"/>
  <c r="D13" i="5"/>
  <c r="D14" i="5"/>
  <c r="D15" i="5"/>
  <c r="D16" i="5"/>
  <c r="G10" i="5"/>
  <c r="D7" i="5"/>
  <c r="G11" i="5"/>
  <c r="G14" i="5"/>
  <c r="H8" i="5"/>
  <c r="H9" i="5"/>
  <c r="H10" i="5"/>
  <c r="H11" i="5"/>
  <c r="H12" i="5"/>
  <c r="H13" i="5"/>
  <c r="H14" i="5"/>
  <c r="H15" i="5"/>
  <c r="H16" i="5"/>
  <c r="G15" i="5"/>
  <c r="C16" i="5"/>
  <c r="C15" i="5"/>
  <c r="C14" i="5"/>
  <c r="C13" i="5"/>
  <c r="C12" i="5"/>
  <c r="C11" i="5"/>
  <c r="C10" i="5"/>
  <c r="C9" i="5"/>
  <c r="C8" i="5"/>
  <c r="C7" i="5"/>
</calcChain>
</file>

<file path=xl/sharedStrings.xml><?xml version="1.0" encoding="utf-8"?>
<sst xmlns="http://schemas.openxmlformats.org/spreadsheetml/2006/main" count="519" uniqueCount="225">
  <si>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</si>
  <si>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</si>
  <si>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</si>
  <si>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</si>
  <si>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</si>
  <si>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</si>
  <si>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</si>
  <si>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</si>
  <si>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</si>
  <si>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</si>
  <si>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</si>
  <si>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</si>
  <si>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</si>
  <si>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</si>
  <si>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</si>
  <si>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</si>
  <si>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</si>
  <si>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</si>
  <si>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</si>
  <si>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</si>
  <si>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</si>
  <si>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</si>
  <si>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</si>
  <si>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</si>
  <si>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</si>
  <si>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</si>
  <si>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</si>
  <si>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</si>
  <si>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</si>
  <si>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</si>
  <si>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</si>
  <si>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</si>
  <si>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</si>
  <si>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</si>
  <si>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</si>
  <si>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</si>
  <si>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</si>
  <si>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</si>
  <si>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</si>
  <si>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</si>
  <si>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</si>
  <si>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</si>
  <si>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</si>
  <si>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</si>
  <si>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</si>
  <si>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</si>
  <si>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</si>
  <si>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</si>
  <si>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</si>
  <si>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</si>
  <si>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</si>
  <si>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</si>
  <si>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</si>
  <si>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</si>
  <si>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</si>
  <si>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</si>
  <si>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</si>
  <si>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</si>
  <si>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</si>
  <si>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</si>
  <si>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</si>
  <si>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</si>
  <si>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</si>
  <si>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</si>
  <si>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</si>
  <si>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</si>
  <si>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</si>
  <si>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</si>
  <si>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</si>
  <si>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</si>
  <si>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</si>
  <si>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</si>
  <si>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</si>
  <si>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</si>
  <si>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</si>
  <si>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</si>
  <si>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</si>
  <si>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</si>
  <si>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</si>
  <si>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</si>
  <si>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</si>
  <si>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</si>
  <si>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</si>
  <si>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</si>
  <si>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</si>
  <si>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</si>
  <si>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</si>
  <si>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</si>
  <si>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</si>
  <si>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</si>
  <si>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</si>
  <si>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</si>
  <si>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</si>
  <si>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</si>
  <si>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</si>
  <si>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</si>
  <si>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</si>
  <si>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</si>
  <si>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</si>
  <si>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</si>
  <si>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</si>
  <si>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</si>
  <si>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</si>
  <si>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</si>
  <si>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</si>
  <si>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</si>
  <si>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</si>
  <si>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</si>
  <si>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</si>
  <si>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</si>
  <si>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</si>
  <si>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</si>
  <si>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</si>
  <si>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</si>
  <si>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</si>
  <si>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</si>
  <si>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</si>
  <si>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</si>
  <si>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</si>
  <si>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</si>
  <si>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</si>
  <si>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</si>
  <si>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</si>
  <si>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</si>
  <si>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</si>
  <si>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</si>
  <si>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</si>
  <si>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</si>
  <si>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</si>
  <si>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</si>
  <si>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</si>
  <si>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</si>
  <si>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</si>
  <si>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</si>
  <si>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</si>
  <si>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</si>
  <si>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</si>
  <si>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</si>
  <si>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</si>
  <si>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</si>
  <si>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</si>
  <si>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</si>
  <si>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</si>
  <si>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</si>
  <si>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</si>
  <si>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</si>
  <si>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</si>
  <si>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</si>
  <si>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</si>
  <si>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</si>
  <si>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</si>
  <si>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</si>
  <si>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1:4</t>
  </si>
  <si>
    <t>1:40</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</si>
  <si>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</si>
  <si>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</si>
  <si>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</si>
  <si>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</si>
  <si>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</si>
  <si>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</si>
  <si>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</si>
  <si>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</si>
  <si>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</si>
  <si>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</si>
  <si>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</si>
  <si>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</si>
  <si>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</si>
  <si>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</si>
  <si>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</si>
  <si>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</si>
  <si>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</si>
  <si>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</si>
  <si>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</si>
  <si>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</si>
  <si>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Gears: Small: Compound</t>
  </si>
  <si>
    <t>Graph of Load v effort</t>
  </si>
  <si>
    <t>Graph of Efficiency v Load</t>
  </si>
  <si>
    <t>ES7 Experiment 2</t>
  </si>
  <si>
    <t>g</t>
  </si>
  <si>
    <t>Light</t>
  </si>
  <si>
    <t xml:space="preserve">Length </t>
  </si>
  <si>
    <t>√l</t>
  </si>
  <si>
    <t>Time for 50 Swings</t>
  </si>
  <si>
    <t>Actual Period (T)</t>
  </si>
  <si>
    <t>Theoretical Period</t>
  </si>
  <si>
    <r>
      <t>(T/2</t>
    </r>
    <r>
      <rPr>
        <sz val="11"/>
        <color rgb="FF000000"/>
        <rFont val="Calibri"/>
        <family val="2"/>
      </rPr>
      <t>π</t>
    </r>
    <r>
      <rPr>
        <sz val="11"/>
        <color rgb="FF000000"/>
        <rFont val="Aptos Narrow"/>
        <family val="2"/>
      </rPr>
      <t>)^2</t>
    </r>
  </si>
  <si>
    <t>Heavy</t>
  </si>
  <si>
    <t>m</t>
  </si>
  <si>
    <t> </t>
  </si>
  <si>
    <t>s</t>
  </si>
  <si>
    <r>
      <t>Graph of l against (T/2</t>
    </r>
    <r>
      <rPr>
        <b/>
        <sz val="11"/>
        <color rgb="FF000000"/>
        <rFont val="Calibri"/>
        <family val="2"/>
      </rPr>
      <t>π)^2</t>
    </r>
  </si>
  <si>
    <t>Add in a line of best fit with a gradient line to find 'g'</t>
  </si>
  <si>
    <t xml:space="preserve">ES17 Rotational Friction </t>
  </si>
  <si>
    <t xml:space="preserve"> 1.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</si>
  <si>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</si>
  <si>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</si>
  <si>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</si>
  <si>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</si>
  <si>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</si>
  <si>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</si>
  <si>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</si>
  <si>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</si>
  <si>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</si>
  <si>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</si>
  <si>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</si>
  <si>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</si>
  <si>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</si>
  <si>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</si>
  <si>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</si>
  <si>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</si>
  <si>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</si>
  <si>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</si>
  <si>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</si>
  <si>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(T/2π)^2</t>
  </si>
  <si>
    <t xml:space="preserve"> 2. The Wedge</t>
  </si>
  <si>
    <t>Anti-clockwise</t>
  </si>
  <si>
    <t>60mm</t>
  </si>
  <si>
    <t xml:space="preserve"> </t>
  </si>
  <si>
    <t xml:space="preserve">Velocity Ratio: </t>
  </si>
  <si>
    <t>Velocity Turns</t>
  </si>
  <si>
    <t>Usually efficiency increase in conjunction with load</t>
  </si>
  <si>
    <t>oil sintered bearings</t>
  </si>
  <si>
    <t>For lighter load applications</t>
  </si>
  <si>
    <t>40:1</t>
  </si>
  <si>
    <t>Overall Actual Velocity Ratio = 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</si>
</sst>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0"/>
      <name val="Aptos Narrow"/>
      <family val="2"/>
      <scheme val="minor"/>
    </font>
    <font>
      <b/>
      <sz val="11"/>
      <color rgb="FF000000"/>
      <name val="Aptos Narrow"/>
      <family val="2"/>
    </font>
    <font>
      <sz val="11"/>
      <color rgb="FF000000"/>
      <name val="Aptos Narrow"/>
      <family val="2"/>
    </font>
    <font>
      <sz val="11"/>
      <color rgb="FF000000"/>
      <name val="Cambria Math"/>
      <family val="1"/>
    </font>
    <font>
      <sz val="11"/>
      <color rgb="FF000000"/>
      <name val="Calibri"/>
      <family val="2"/>
    </font>
    <font>
      <b/>
      <sz val="11"/>
      <color rgb="FF000000"/>
      <name val="Calibri"/>
      <family val="2"/>
    </font>
  </fonts>
  <fills count="11">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DAF2D0"/>
        <bgColor rgb="FF000000"/>
      </patternFill>
    </fill>
    <fill>
      <patternFill patternType="solid">
        <fgColor rgb="FFFBE2D5"/>
        <bgColor rgb="FF000000"/>
      </patternFill>
    </fill>
  </fills>
  <borders count="106">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style="thick">
        <color indexed="64"/>
      </right>
      <top/>
      <bottom style="thin">
        <color indexed="64"/>
      </bottom>
      <diagonal/>
    </border>
    <border>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88">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10" fontId="0" fillId="0" borderId="77" xfId="0" applyNumberFormat="1" applyBorder="1" applyAlignment="1" applyProtection="1">
      <alignment horizontal="center"/>
      <protection locked="0"/>
    </xf>
    <xf numFmtId="0" fontId="0" fillId="4" borderId="80" xfId="0" applyFill="1" applyBorder="1"/>
    <xf numFmtId="0" fontId="0" fillId="4" borderId="81" xfId="0" applyFill="1" applyBorder="1"/>
    <xf numFmtId="0" fontId="0" fillId="4" borderId="82" xfId="0" applyFill="1" applyBorder="1"/>
    <xf numFmtId="0" fontId="0" fillId="4" borderId="75" xfId="0" applyFill="1" applyBorder="1"/>
    <xf numFmtId="0" fontId="0" fillId="0" borderId="76" xfId="0" applyBorder="1" applyProtection="1">
      <protection locked="0"/>
    </xf>
    <xf numFmtId="10" fontId="0" fillId="0" borderId="77" xfId="0" applyNumberFormat="1" applyBorder="1" applyProtection="1">
      <protection locked="0"/>
    </xf>
    <xf numFmtId="0" fontId="0" fillId="4" borderId="78" xfId="0" applyFill="1" applyBorder="1"/>
    <xf numFmtId="0" fontId="0" fillId="0" borderId="81" xfId="0" applyBorder="1" applyProtection="1">
      <protection locked="0"/>
    </xf>
    <xf numFmtId="0" fontId="0" fillId="0" borderId="74" xfId="0" applyBorder="1"/>
    <xf numFmtId="0" fontId="4" fillId="0" borderId="0" xfId="0" applyFont="1"/>
    <xf numFmtId="49" fontId="0" fillId="0" borderId="13"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10" fontId="0" fillId="0" borderId="46" xfId="0" applyNumberFormat="1" applyBorder="1" applyProtection="1">
      <protection locked="0"/>
    </xf>
    <xf numFmtId="2" fontId="0" fillId="0" borderId="47" xfId="0" applyNumberFormat="1" applyBorder="1" applyAlignment="1" applyProtection="1">
      <alignment horizontal="center"/>
      <protection locked="0"/>
    </xf>
    <xf numFmtId="0" fontId="5" fillId="0" borderId="0" xfId="0" applyFont="1"/>
    <xf numFmtId="0" fontId="6" fillId="0" borderId="0" xfId="0" applyFont="1"/>
    <xf numFmtId="0" fontId="6" fillId="9" borderId="1" xfId="0" applyFont="1" applyFill="1" applyBorder="1"/>
    <xf numFmtId="0" fontId="6" fillId="9" borderId="22" xfId="0" applyFont="1" applyFill="1" applyBorder="1"/>
    <xf numFmtId="0" fontId="7" fillId="9" borderId="22" xfId="0" applyFont="1" applyFill="1" applyBorder="1"/>
    <xf numFmtId="0" fontId="6" fillId="10" borderId="1" xfId="0" applyFont="1" applyFill="1" applyBorder="1"/>
    <xf numFmtId="0" fontId="6" fillId="10" borderId="22" xfId="0" applyFont="1" applyFill="1" applyBorder="1"/>
    <xf numFmtId="0" fontId="7" fillId="10" borderId="22" xfId="0" applyFont="1" applyFill="1" applyBorder="1"/>
    <xf numFmtId="0" fontId="6" fillId="9" borderId="33" xfId="0" applyFont="1" applyFill="1" applyBorder="1"/>
    <xf numFmtId="0" fontId="6" fillId="10" borderId="25" xfId="0" applyFont="1" applyFill="1" applyBorder="1"/>
    <xf numFmtId="0" fontId="6" fillId="10" borderId="33" xfId="0" applyFont="1" applyFill="1" applyBorder="1"/>
    <xf numFmtId="0" fontId="6" fillId="0" borderId="98" xfId="0" applyFont="1" applyBorder="1"/>
    <xf numFmtId="0" fontId="6" fillId="10" borderId="47" xfId="0" applyFont="1" applyFill="1" applyBorder="1"/>
    <xf numFmtId="0" fontId="5" fillId="0" borderId="0" xfId="0" applyFont="1" applyAlignment="1">
      <alignment wrapText="1"/>
    </xf>
    <xf numFmtId="0" fontId="6" fillId="0" borderId="0" xfId="0" applyFont="1" applyAlignment="1">
      <alignment wrapText="1"/>
    </xf>
    <xf numFmtId="0" fontId="6" fillId="9" borderId="22" xfId="0" applyFont="1" applyFill="1" applyBorder="1" applyAlignment="1">
      <alignment wrapText="1"/>
    </xf>
    <xf numFmtId="0" fontId="6" fillId="9" borderId="25" xfId="0" applyFont="1" applyFill="1" applyBorder="1" applyAlignment="1">
      <alignment wrapText="1"/>
    </xf>
    <xf numFmtId="0" fontId="6" fillId="9" borderId="47" xfId="0" applyFont="1" applyFill="1" applyBorder="1" applyAlignment="1">
      <alignment wrapText="1"/>
    </xf>
    <xf numFmtId="0" fontId="6" fillId="0" borderId="44" xfId="0" applyFont="1" applyBorder="1"/>
    <xf numFmtId="0" fontId="6" fillId="0" borderId="47" xfId="0" applyFont="1" applyBorder="1"/>
    <xf numFmtId="0" fontId="6" fillId="0" borderId="25" xfId="0" applyFont="1" applyBorder="1"/>
    <xf numFmtId="0" fontId="6" fillId="0" borderId="99" xfId="0" applyFont="1" applyBorder="1"/>
    <xf numFmtId="0" fontId="6" fillId="0" borderId="26" xfId="0" applyFont="1" applyBorder="1"/>
    <xf numFmtId="0" fontId="6" fillId="10" borderId="31" xfId="0" applyFont="1" applyFill="1" applyBorder="1"/>
    <xf numFmtId="0" fontId="6" fillId="0" borderId="100" xfId="0" applyFont="1" applyBorder="1"/>
    <xf numFmtId="0" fontId="6" fillId="0" borderId="102" xfId="0" applyFont="1" applyBorder="1"/>
    <xf numFmtId="0" fontId="6" fillId="0" borderId="104" xfId="0" applyFont="1" applyBorder="1"/>
    <xf numFmtId="2" fontId="6" fillId="0" borderId="98" xfId="0" applyNumberFormat="1" applyFont="1" applyBorder="1"/>
    <xf numFmtId="2" fontId="6" fillId="0" borderId="101" xfId="0" applyNumberFormat="1" applyFont="1" applyBorder="1"/>
    <xf numFmtId="2" fontId="6" fillId="0" borderId="103" xfId="0" applyNumberFormat="1" applyFont="1" applyBorder="1"/>
    <xf numFmtId="2" fontId="6" fillId="0" borderId="105" xfId="0" applyNumberFormat="1" applyFont="1" applyBorder="1"/>
    <xf numFmtId="2" fontId="0" fillId="0" borderId="45"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0" fontId="0" fillId="0" borderId="0" xfId="0" applyAlignment="1">
      <alignment horizontal="center"/>
    </xf>
    <xf numFmtId="0" fontId="0" fillId="5" borderId="62" xfId="0" applyFill="1" applyBorder="1"/>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1" fillId="0" borderId="0" xfId="0" applyFont="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3" xfId="0" applyBorder="1" applyAlignment="1">
      <alignment horizontal="center"/>
    </xf>
    <xf numFmtId="0" fontId="6" fillId="0" borderId="0" xfId="0" applyFont="1"/>
    <xf numFmtId="0" fontId="0" fillId="0" borderId="72" xfId="0" applyBorder="1" applyAlignment="1">
      <alignment horizontal="center"/>
    </xf>
    <xf numFmtId="0" fontId="0" fillId="0" borderId="73"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49" fontId="0" fillId="0" borderId="10" xfId="0" applyNumberForma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3.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4.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15.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6.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17.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Spur Small:Small Effort vs Load</a:t>
            </a:r>
          </a:p>
        </c:rich>
      </c:tx>
      <c:overlay val="0"/>
    </c:title>
    <c:autoTitleDeleted val="0"/>
    <c:plotArea>
      <c:layout>
        <c:manualLayout>
          <c:layoutTarget val="inner"/>
          <c:xMode val="edge"/>
          <c:yMode val="edge"/>
          <c:x val="0.11568962962962963"/>
          <c:y val="0.19792037037037036"/>
          <c:w val="0.71240148148148152"/>
          <c:h val="0.58450185185185188"/>
        </c:manualLayout>
      </c:layout>
      <c:lineChart>
        <c:grouping val="standard"/>
        <c:varyColors val="0"/>
        <c:ser>
          <c:idx val="0"/>
          <c:order val="0"/>
          <c:tx>
            <c:strRef>
              <c:f>'[1]Spur Small-Small'!$B$1</c:f>
              <c:strCache>
                <c:ptCount val="1"/>
                <c:pt idx="0">
                  <c:v>Effort</c:v>
                </c:pt>
              </c:strCache>
            </c:strRef>
          </c:tx>
          <c:spPr>
            <a:ln>
              <a:prstDash val="solid"/>
            </a:ln>
          </c:spPr>
          <c:marker>
            <c:symbol val="none"/>
          </c:marker>
          <c:cat>
            <c:numRef>
              <c:f>'[1]Spur Small-Small'!$A$2:$A$9</c:f>
              <c:numCache>
                <c:formatCode>General</c:formatCode>
                <c:ptCount val="8"/>
                <c:pt idx="0">
                  <c:v>50</c:v>
                </c:pt>
                <c:pt idx="1">
                  <c:v>100</c:v>
                </c:pt>
                <c:pt idx="2">
                  <c:v>150</c:v>
                </c:pt>
                <c:pt idx="3">
                  <c:v>200</c:v>
                </c:pt>
                <c:pt idx="4">
                  <c:v>250</c:v>
                </c:pt>
                <c:pt idx="5">
                  <c:v>300</c:v>
                </c:pt>
                <c:pt idx="6">
                  <c:v>350</c:v>
                </c:pt>
                <c:pt idx="7">
                  <c:v>400</c:v>
                </c:pt>
              </c:numCache>
            </c:numRef>
          </c:cat>
          <c:val>
            <c:numRef>
              <c:f>'[1]Spur Small-Small'!$B$2:$B$9</c:f>
              <c:numCache>
                <c:formatCode>General</c:formatCode>
                <c:ptCount val="8"/>
                <c:pt idx="0">
                  <c:v>61</c:v>
                </c:pt>
                <c:pt idx="1">
                  <c:v>115</c:v>
                </c:pt>
                <c:pt idx="2">
                  <c:v>172</c:v>
                </c:pt>
                <c:pt idx="3">
                  <c:v>226</c:v>
                </c:pt>
                <c:pt idx="4">
                  <c:v>282</c:v>
                </c:pt>
                <c:pt idx="5">
                  <c:v>340</c:v>
                </c:pt>
                <c:pt idx="6">
                  <c:v>400</c:v>
                </c:pt>
                <c:pt idx="7">
                  <c:v>460</c:v>
                </c:pt>
              </c:numCache>
            </c:numRef>
          </c:val>
          <c:smooth val="0"/>
          <c:extLst>
            <c:ext xmlns:c16="http://schemas.microsoft.com/office/drawing/2014/chart" uri="{C3380CC4-5D6E-409C-BE32-E72D297353CC}">
              <c16:uniqueId val="{00000000-2651-4AA5-BC88-4BB8A306170C}"/>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Spur Small:Medium Effort vs Load</a:t>
            </a:r>
          </a:p>
        </c:rich>
      </c:tx>
      <c:overlay val="0"/>
    </c:title>
    <c:autoTitleDeleted val="0"/>
    <c:plotArea>
      <c:layout>
        <c:manualLayout>
          <c:layoutTarget val="inner"/>
          <c:xMode val="edge"/>
          <c:yMode val="edge"/>
          <c:x val="0.15879508019244074"/>
          <c:y val="0.25424129187084582"/>
          <c:w val="0.67193565593033266"/>
          <c:h val="0.56052628176978037"/>
        </c:manualLayout>
      </c:layout>
      <c:lineChart>
        <c:grouping val="standard"/>
        <c:varyColors val="0"/>
        <c:ser>
          <c:idx val="0"/>
          <c:order val="0"/>
          <c:tx>
            <c:strRef>
              <c:f>'[1]Spur Small-Medium'!$B$1</c:f>
              <c:strCache>
                <c:ptCount val="1"/>
                <c:pt idx="0">
                  <c:v>Effort</c:v>
                </c:pt>
              </c:strCache>
            </c:strRef>
          </c:tx>
          <c:spPr>
            <a:ln>
              <a:prstDash val="solid"/>
            </a:ln>
          </c:spPr>
          <c:marker>
            <c:symbol val="none"/>
          </c:marker>
          <c:cat>
            <c:numRef>
              <c:f>'[1]Spur Small-Medium'!$A$2:$A$9</c:f>
              <c:numCache>
                <c:formatCode>General</c:formatCode>
                <c:ptCount val="8"/>
                <c:pt idx="0">
                  <c:v>50</c:v>
                </c:pt>
                <c:pt idx="1">
                  <c:v>100</c:v>
                </c:pt>
                <c:pt idx="2">
                  <c:v>150</c:v>
                </c:pt>
                <c:pt idx="3">
                  <c:v>200</c:v>
                </c:pt>
                <c:pt idx="4">
                  <c:v>250</c:v>
                </c:pt>
                <c:pt idx="5">
                  <c:v>300</c:v>
                </c:pt>
                <c:pt idx="6">
                  <c:v>350</c:v>
                </c:pt>
                <c:pt idx="7">
                  <c:v>400</c:v>
                </c:pt>
              </c:numCache>
            </c:numRef>
          </c:cat>
          <c:val>
            <c:numRef>
              <c:f>'[1]Spur Small-Medium'!$B$2:$B$9</c:f>
              <c:numCache>
                <c:formatCode>General</c:formatCode>
                <c:ptCount val="8"/>
                <c:pt idx="0">
                  <c:v>10</c:v>
                </c:pt>
                <c:pt idx="1">
                  <c:v>20</c:v>
                </c:pt>
                <c:pt idx="2">
                  <c:v>30</c:v>
                </c:pt>
                <c:pt idx="3">
                  <c:v>40</c:v>
                </c:pt>
                <c:pt idx="4">
                  <c:v>50</c:v>
                </c:pt>
                <c:pt idx="5">
                  <c:v>60</c:v>
                </c:pt>
                <c:pt idx="6">
                  <c:v>70</c:v>
                </c:pt>
                <c:pt idx="7">
                  <c:v>80</c:v>
                </c:pt>
              </c:numCache>
            </c:numRef>
          </c:val>
          <c:smooth val="0"/>
          <c:extLst>
            <c:ext xmlns:c16="http://schemas.microsoft.com/office/drawing/2014/chart" uri="{C3380CC4-5D6E-409C-BE32-E72D297353CC}">
              <c16:uniqueId val="{00000000-1380-4C3E-B778-8EE2B49C73CD}"/>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Spur Small:Small Idler Effort vs Load</a:t>
            </a:r>
          </a:p>
        </c:rich>
      </c:tx>
      <c:overlay val="0"/>
    </c:title>
    <c:autoTitleDeleted val="0"/>
    <c:plotArea>
      <c:layout/>
      <c:lineChart>
        <c:grouping val="standard"/>
        <c:varyColors val="0"/>
        <c:ser>
          <c:idx val="0"/>
          <c:order val="0"/>
          <c:tx>
            <c:strRef>
              <c:f>'[1]Spur Small-Small Idler'!$B$1</c:f>
              <c:strCache>
                <c:ptCount val="1"/>
                <c:pt idx="0">
                  <c:v>Effort</c:v>
                </c:pt>
              </c:strCache>
            </c:strRef>
          </c:tx>
          <c:spPr>
            <a:ln>
              <a:prstDash val="solid"/>
            </a:ln>
          </c:spPr>
          <c:marker>
            <c:symbol val="none"/>
          </c:marker>
          <c:cat>
            <c:numRef>
              <c:f>'[1]Spur Small-Small Idler'!$A$2:$A$9</c:f>
              <c:numCache>
                <c:formatCode>General</c:formatCode>
                <c:ptCount val="8"/>
                <c:pt idx="0">
                  <c:v>50</c:v>
                </c:pt>
                <c:pt idx="1">
                  <c:v>100</c:v>
                </c:pt>
                <c:pt idx="2">
                  <c:v>150</c:v>
                </c:pt>
                <c:pt idx="3">
                  <c:v>200</c:v>
                </c:pt>
                <c:pt idx="4">
                  <c:v>250</c:v>
                </c:pt>
                <c:pt idx="5">
                  <c:v>300</c:v>
                </c:pt>
                <c:pt idx="6">
                  <c:v>350</c:v>
                </c:pt>
                <c:pt idx="7">
                  <c:v>400</c:v>
                </c:pt>
              </c:numCache>
            </c:numRef>
          </c:cat>
          <c:val>
            <c:numRef>
              <c:f>'[1]Spur Small-Small Idler'!$B$2:$B$9</c:f>
              <c:numCache>
                <c:formatCode>General</c:formatCode>
                <c:ptCount val="8"/>
                <c:pt idx="0">
                  <c:v>45</c:v>
                </c:pt>
                <c:pt idx="1">
                  <c:v>60</c:v>
                </c:pt>
                <c:pt idx="2">
                  <c:v>70</c:v>
                </c:pt>
                <c:pt idx="3">
                  <c:v>110</c:v>
                </c:pt>
                <c:pt idx="4">
                  <c:v>153</c:v>
                </c:pt>
                <c:pt idx="5">
                  <c:v>193</c:v>
                </c:pt>
                <c:pt idx="6">
                  <c:v>224</c:v>
                </c:pt>
                <c:pt idx="7">
                  <c:v>265</c:v>
                </c:pt>
              </c:numCache>
            </c:numRef>
          </c:val>
          <c:smooth val="0"/>
          <c:extLst>
            <c:ext xmlns:c16="http://schemas.microsoft.com/office/drawing/2014/chart" uri="{C3380CC4-5D6E-409C-BE32-E72D297353CC}">
              <c16:uniqueId val="{00000000-D8F5-47CD-B03C-AB21DC91F911}"/>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Load vs Effort (Small Compound)</a:t>
            </a:r>
          </a:p>
        </c:rich>
      </c:tx>
      <c:overlay val="0"/>
    </c:title>
    <c:autoTitleDeleted val="0"/>
    <c:plotArea>
      <c:layout/>
      <c:lineChart>
        <c:grouping val="standard"/>
        <c:varyColors val="0"/>
        <c:ser>
          <c:idx val="0"/>
          <c:order val="0"/>
          <c:tx>
            <c:strRef>
              <c:f>'[2]Small Compound'!$B$1</c:f>
              <c:strCache>
                <c:ptCount val="1"/>
                <c:pt idx="0">
                  <c:v>Effort (g)</c:v>
                </c:pt>
              </c:strCache>
            </c:strRef>
          </c:tx>
          <c:spPr>
            <a:ln>
              <a:prstDash val="solid"/>
            </a:ln>
          </c:spPr>
          <c:marker>
            <c:symbol val="none"/>
          </c:marker>
          <c:cat>
            <c:numRef>
              <c:f>'[2]Small Compound'!$A$2:$A$9</c:f>
              <c:numCache>
                <c:formatCode>General</c:formatCode>
                <c:ptCount val="8"/>
                <c:pt idx="0">
                  <c:v>50</c:v>
                </c:pt>
                <c:pt idx="1">
                  <c:v>100</c:v>
                </c:pt>
                <c:pt idx="2">
                  <c:v>150</c:v>
                </c:pt>
                <c:pt idx="3">
                  <c:v>200</c:v>
                </c:pt>
                <c:pt idx="4">
                  <c:v>250</c:v>
                </c:pt>
                <c:pt idx="5">
                  <c:v>300</c:v>
                </c:pt>
                <c:pt idx="6">
                  <c:v>350</c:v>
                </c:pt>
                <c:pt idx="7">
                  <c:v>400</c:v>
                </c:pt>
              </c:numCache>
            </c:numRef>
          </c:cat>
          <c:val>
            <c:numRef>
              <c:f>'[2]Small Compound'!$B$2:$B$9</c:f>
              <c:numCache>
                <c:formatCode>General</c:formatCode>
                <c:ptCount val="8"/>
                <c:pt idx="0">
                  <c:v>45</c:v>
                </c:pt>
                <c:pt idx="1">
                  <c:v>65</c:v>
                </c:pt>
                <c:pt idx="2">
                  <c:v>90</c:v>
                </c:pt>
                <c:pt idx="3">
                  <c:v>135</c:v>
                </c:pt>
                <c:pt idx="4">
                  <c:v>150</c:v>
                </c:pt>
                <c:pt idx="5">
                  <c:v>175</c:v>
                </c:pt>
                <c:pt idx="6">
                  <c:v>210</c:v>
                </c:pt>
                <c:pt idx="7">
                  <c:v>235</c:v>
                </c:pt>
              </c:numCache>
            </c:numRef>
          </c:val>
          <c:smooth val="0"/>
          <c:extLst>
            <c:ext xmlns:c16="http://schemas.microsoft.com/office/drawing/2014/chart" uri="{C3380CC4-5D6E-409C-BE32-E72D297353CC}">
              <c16:uniqueId val="{00000000-9C8E-4EEF-B9C4-47F8C2171067}"/>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 (g)</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Bevel Effort vs Load</a:t>
            </a:r>
          </a:p>
        </c:rich>
      </c:tx>
      <c:overlay val="0"/>
    </c:title>
    <c:autoTitleDeleted val="0"/>
    <c:plotArea>
      <c:layout/>
      <c:lineChart>
        <c:grouping val="standard"/>
        <c:varyColors val="0"/>
        <c:ser>
          <c:idx val="0"/>
          <c:order val="0"/>
          <c:tx>
            <c:strRef>
              <c:f>[2]Bevel!$B$1</c:f>
              <c:strCache>
                <c:ptCount val="1"/>
                <c:pt idx="0">
                  <c:v>Effort</c:v>
                </c:pt>
              </c:strCache>
            </c:strRef>
          </c:tx>
          <c:spPr>
            <a:ln>
              <a:prstDash val="solid"/>
            </a:ln>
          </c:spPr>
          <c:marker>
            <c:symbol val="none"/>
          </c:marker>
          <c:cat>
            <c:numRef>
              <c:f>[2]Bevel!$A$2:$A$8</c:f>
              <c:numCache>
                <c:formatCode>General</c:formatCode>
                <c:ptCount val="7"/>
                <c:pt idx="0">
                  <c:v>150</c:v>
                </c:pt>
                <c:pt idx="1">
                  <c:v>200</c:v>
                </c:pt>
                <c:pt idx="2">
                  <c:v>250</c:v>
                </c:pt>
                <c:pt idx="3">
                  <c:v>300</c:v>
                </c:pt>
                <c:pt idx="4">
                  <c:v>350</c:v>
                </c:pt>
                <c:pt idx="5">
                  <c:v>400</c:v>
                </c:pt>
                <c:pt idx="6">
                  <c:v>450</c:v>
                </c:pt>
              </c:numCache>
            </c:numRef>
          </c:cat>
          <c:val>
            <c:numRef>
              <c:f>[2]Bevel!$B$2:$B$8</c:f>
              <c:numCache>
                <c:formatCode>General</c:formatCode>
                <c:ptCount val="7"/>
                <c:pt idx="0">
                  <c:v>30</c:v>
                </c:pt>
                <c:pt idx="1">
                  <c:v>46</c:v>
                </c:pt>
                <c:pt idx="2">
                  <c:v>60</c:v>
                </c:pt>
                <c:pt idx="3">
                  <c:v>74</c:v>
                </c:pt>
                <c:pt idx="4">
                  <c:v>105</c:v>
                </c:pt>
                <c:pt idx="5">
                  <c:v>108</c:v>
                </c:pt>
                <c:pt idx="6">
                  <c:v>134</c:v>
                </c:pt>
              </c:numCache>
            </c:numRef>
          </c:val>
          <c:smooth val="0"/>
          <c:extLst>
            <c:ext xmlns:c16="http://schemas.microsoft.com/office/drawing/2014/chart" uri="{C3380CC4-5D6E-409C-BE32-E72D297353CC}">
              <c16:uniqueId val="{00000000-762F-464C-BCE8-91AA6AFDB8F9}"/>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Worm Effort vs Load</a:t>
            </a:r>
          </a:p>
        </c:rich>
      </c:tx>
      <c:overlay val="0"/>
    </c:title>
    <c:autoTitleDeleted val="0"/>
    <c:plotArea>
      <c:layout/>
      <c:lineChart>
        <c:grouping val="standard"/>
        <c:varyColors val="0"/>
        <c:ser>
          <c:idx val="0"/>
          <c:order val="0"/>
          <c:tx>
            <c:strRef>
              <c:f>[2]Worm!$B$1</c:f>
              <c:strCache>
                <c:ptCount val="1"/>
                <c:pt idx="0">
                  <c:v>Effort</c:v>
                </c:pt>
              </c:strCache>
            </c:strRef>
          </c:tx>
          <c:spPr>
            <a:ln>
              <a:prstDash val="solid"/>
            </a:ln>
          </c:spPr>
          <c:marker>
            <c:symbol val="none"/>
          </c:marker>
          <c:cat>
            <c:numRef>
              <c:f>[2]Worm!$A$2:$A$8</c:f>
              <c:numCache>
                <c:formatCode>General</c:formatCode>
                <c:ptCount val="7"/>
                <c:pt idx="0">
                  <c:v>200</c:v>
                </c:pt>
                <c:pt idx="1">
                  <c:v>250</c:v>
                </c:pt>
                <c:pt idx="2">
                  <c:v>300</c:v>
                </c:pt>
                <c:pt idx="3">
                  <c:v>350</c:v>
                </c:pt>
                <c:pt idx="4">
                  <c:v>400</c:v>
                </c:pt>
                <c:pt idx="5">
                  <c:v>450</c:v>
                </c:pt>
                <c:pt idx="6">
                  <c:v>500</c:v>
                </c:pt>
              </c:numCache>
            </c:numRef>
          </c:cat>
          <c:val>
            <c:numRef>
              <c:f>[2]Worm!$B$2:$B$8</c:f>
              <c:numCache>
                <c:formatCode>General</c:formatCode>
                <c:ptCount val="7"/>
                <c:pt idx="0">
                  <c:v>40</c:v>
                </c:pt>
                <c:pt idx="1">
                  <c:v>66</c:v>
                </c:pt>
                <c:pt idx="2">
                  <c:v>77</c:v>
                </c:pt>
                <c:pt idx="3">
                  <c:v>90</c:v>
                </c:pt>
                <c:pt idx="4">
                  <c:v>100</c:v>
                </c:pt>
                <c:pt idx="5">
                  <c:v>105</c:v>
                </c:pt>
                <c:pt idx="6">
                  <c:v>110</c:v>
                </c:pt>
              </c:numCache>
            </c:numRef>
          </c:val>
          <c:smooth val="0"/>
          <c:extLst>
            <c:ext xmlns:c16="http://schemas.microsoft.com/office/drawing/2014/chart" uri="{C3380CC4-5D6E-409C-BE32-E72D297353CC}">
              <c16:uniqueId val="{00000000-FB9D-41E9-8370-93746640EC4E}"/>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Efficiency vs Load - Spur Small:Small</a:t>
            </a:r>
          </a:p>
        </c:rich>
      </c:tx>
      <c:overlay val="0"/>
    </c:title>
    <c:autoTitleDeleted val="0"/>
    <c:plotArea>
      <c:layout/>
      <c:lineChart>
        <c:grouping val="standard"/>
        <c:varyColors val="0"/>
        <c:ser>
          <c:idx val="0"/>
          <c:order val="0"/>
          <c:tx>
            <c:strRef>
              <c:f>'[2]Spur SmallSmall Eff'!$B$1</c:f>
              <c:strCache>
                <c:ptCount val="1"/>
                <c:pt idx="0">
                  <c:v>Efficiency</c:v>
                </c:pt>
              </c:strCache>
            </c:strRef>
          </c:tx>
          <c:spPr>
            <a:ln>
              <a:prstDash val="solid"/>
            </a:ln>
          </c:spPr>
          <c:marker>
            <c:symbol val="none"/>
          </c:marker>
          <c:cat>
            <c:numRef>
              <c:f>'[2]Spur SmallSmall Eff'!$A$2:$A$7</c:f>
              <c:numCache>
                <c:formatCode>General</c:formatCode>
                <c:ptCount val="6"/>
                <c:pt idx="0">
                  <c:v>50</c:v>
                </c:pt>
                <c:pt idx="1">
                  <c:v>100</c:v>
                </c:pt>
                <c:pt idx="2">
                  <c:v>150</c:v>
                </c:pt>
                <c:pt idx="3">
                  <c:v>200</c:v>
                </c:pt>
                <c:pt idx="4">
                  <c:v>250</c:v>
                </c:pt>
                <c:pt idx="5">
                  <c:v>300</c:v>
                </c:pt>
              </c:numCache>
            </c:numRef>
          </c:cat>
          <c:val>
            <c:numRef>
              <c:f>'[2]Spur SmallSmall Eff'!$B$2:$B$7</c:f>
              <c:numCache>
                <c:formatCode>General</c:formatCode>
                <c:ptCount val="6"/>
                <c:pt idx="0">
                  <c:v>0.81967213114754101</c:v>
                </c:pt>
                <c:pt idx="1">
                  <c:v>0.86956521739130432</c:v>
                </c:pt>
                <c:pt idx="2">
                  <c:v>0.87209302325581395</c:v>
                </c:pt>
                <c:pt idx="3">
                  <c:v>0.88495575221238942</c:v>
                </c:pt>
                <c:pt idx="4">
                  <c:v>0.88652482269503541</c:v>
                </c:pt>
                <c:pt idx="5">
                  <c:v>0.88235294117647056</c:v>
                </c:pt>
              </c:numCache>
            </c:numRef>
          </c:val>
          <c:smooth val="0"/>
          <c:extLst>
            <c:ext xmlns:c16="http://schemas.microsoft.com/office/drawing/2014/chart" uri="{C3380CC4-5D6E-409C-BE32-E72D297353CC}">
              <c16:uniqueId val="{00000000-E938-4F6F-B1EE-A5EF5729E79F}"/>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Efficiency vs Load - Spur Small:Medium</a:t>
            </a:r>
          </a:p>
        </c:rich>
      </c:tx>
      <c:overlay val="0"/>
    </c:title>
    <c:autoTitleDeleted val="0"/>
    <c:plotArea>
      <c:layout/>
      <c:lineChart>
        <c:grouping val="standard"/>
        <c:varyColors val="0"/>
        <c:ser>
          <c:idx val="0"/>
          <c:order val="0"/>
          <c:tx>
            <c:strRef>
              <c:f>'[2]Spur SmallMed Eff'!$B$1</c:f>
              <c:strCache>
                <c:ptCount val="1"/>
                <c:pt idx="0">
                  <c:v>Efficiency</c:v>
                </c:pt>
              </c:strCache>
            </c:strRef>
          </c:tx>
          <c:spPr>
            <a:ln>
              <a:prstDash val="solid"/>
            </a:ln>
          </c:spPr>
          <c:marker>
            <c:symbol val="none"/>
          </c:marker>
          <c:cat>
            <c:numRef>
              <c:f>'[2]Spur SmallMed Eff'!$A$2:$A$7</c:f>
              <c:numCache>
                <c:formatCode>General</c:formatCode>
                <c:ptCount val="6"/>
                <c:pt idx="0">
                  <c:v>50</c:v>
                </c:pt>
                <c:pt idx="1">
                  <c:v>100</c:v>
                </c:pt>
                <c:pt idx="2">
                  <c:v>150</c:v>
                </c:pt>
                <c:pt idx="3">
                  <c:v>200</c:v>
                </c:pt>
                <c:pt idx="4">
                  <c:v>250</c:v>
                </c:pt>
                <c:pt idx="5">
                  <c:v>300</c:v>
                </c:pt>
              </c:numCache>
            </c:numRef>
          </c:cat>
          <c:val>
            <c:numRef>
              <c:f>'[2]Spur SmallMed Eff'!$B$2:$B$7</c:f>
              <c:numCache>
                <c:formatCode>General</c:formatCode>
                <c:ptCount val="6"/>
                <c:pt idx="0">
                  <c:v>1</c:v>
                </c:pt>
                <c:pt idx="1">
                  <c:v>1</c:v>
                </c:pt>
                <c:pt idx="2">
                  <c:v>1</c:v>
                </c:pt>
                <c:pt idx="3">
                  <c:v>1</c:v>
                </c:pt>
                <c:pt idx="4">
                  <c:v>1</c:v>
                </c:pt>
                <c:pt idx="5">
                  <c:v>1</c:v>
                </c:pt>
              </c:numCache>
            </c:numRef>
          </c:val>
          <c:smooth val="0"/>
          <c:extLst>
            <c:ext xmlns:c16="http://schemas.microsoft.com/office/drawing/2014/chart" uri="{C3380CC4-5D6E-409C-BE32-E72D297353CC}">
              <c16:uniqueId val="{00000000-1090-430F-B8CB-6B41FE683FE1}"/>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Efficiency vs Load (Small Compound)</a:t>
            </a:r>
          </a:p>
        </c:rich>
      </c:tx>
      <c:overlay val="0"/>
    </c:title>
    <c:autoTitleDeleted val="0"/>
    <c:plotArea>
      <c:layout/>
      <c:lineChart>
        <c:grouping val="standard"/>
        <c:varyColors val="0"/>
        <c:ser>
          <c:idx val="0"/>
          <c:order val="0"/>
          <c:tx>
            <c:strRef>
              <c:f>'[2]Small Compound'!$D$1</c:f>
              <c:strCache>
                <c:ptCount val="1"/>
                <c:pt idx="0">
                  <c:v>Efficiency (%)</c:v>
                </c:pt>
              </c:strCache>
            </c:strRef>
          </c:tx>
          <c:spPr>
            <a:ln>
              <a:prstDash val="solid"/>
            </a:ln>
          </c:spPr>
          <c:marker>
            <c:symbol val="none"/>
          </c:marker>
          <c:cat>
            <c:numRef>
              <c:f>'[2]Small Compound'!$A$2:$A$9</c:f>
              <c:numCache>
                <c:formatCode>General</c:formatCode>
                <c:ptCount val="8"/>
                <c:pt idx="0">
                  <c:v>50</c:v>
                </c:pt>
                <c:pt idx="1">
                  <c:v>100</c:v>
                </c:pt>
                <c:pt idx="2">
                  <c:v>150</c:v>
                </c:pt>
                <c:pt idx="3">
                  <c:v>200</c:v>
                </c:pt>
                <c:pt idx="4">
                  <c:v>250</c:v>
                </c:pt>
                <c:pt idx="5">
                  <c:v>300</c:v>
                </c:pt>
                <c:pt idx="6">
                  <c:v>350</c:v>
                </c:pt>
                <c:pt idx="7">
                  <c:v>400</c:v>
                </c:pt>
              </c:numCache>
            </c:numRef>
          </c:cat>
          <c:val>
            <c:numRef>
              <c:f>'[2]Small Compound'!$D$2:$D$9</c:f>
              <c:numCache>
                <c:formatCode>General</c:formatCode>
                <c:ptCount val="8"/>
                <c:pt idx="0">
                  <c:v>51.85</c:v>
                </c:pt>
                <c:pt idx="1">
                  <c:v>71.790000000000006</c:v>
                </c:pt>
                <c:pt idx="2">
                  <c:v>77.77</c:v>
                </c:pt>
                <c:pt idx="3">
                  <c:v>69.13</c:v>
                </c:pt>
                <c:pt idx="4">
                  <c:v>77.77</c:v>
                </c:pt>
                <c:pt idx="5">
                  <c:v>79.989999999999995</c:v>
                </c:pt>
                <c:pt idx="6">
                  <c:v>77.77</c:v>
                </c:pt>
                <c:pt idx="7">
                  <c:v>79.430000000000007</c:v>
                </c:pt>
              </c:numCache>
            </c:numRef>
          </c:val>
          <c:smooth val="0"/>
          <c:extLst>
            <c:ext xmlns:c16="http://schemas.microsoft.com/office/drawing/2014/chart" uri="{C3380CC4-5D6E-409C-BE32-E72D297353CC}">
              <c16:uniqueId val="{00000000-1DC9-4E4E-8384-1E9F546F2125}"/>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 (%)</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Spur</a:t>
            </a:r>
            <a:r>
              <a:rPr lang="en-GB" baseline="0"/>
              <a:t> Small:Small Idler Efficiency vs Load</a:t>
            </a:r>
            <a:endParaRPr lang="en-GB"/>
          </a:p>
        </c:rich>
      </c:tx>
      <c:overlay val="0"/>
    </c:title>
    <c:autoTitleDeleted val="0"/>
    <c:plotArea>
      <c:layout/>
      <c:lineChart>
        <c:grouping val="standard"/>
        <c:varyColors val="0"/>
        <c:ser>
          <c:idx val="0"/>
          <c:order val="0"/>
          <c:tx>
            <c:strRef>
              <c:f>'[2]Spur Idler Eff'!$B$1</c:f>
              <c:strCache>
                <c:ptCount val="1"/>
                <c:pt idx="0">
                  <c:v>Efficiency</c:v>
                </c:pt>
              </c:strCache>
            </c:strRef>
          </c:tx>
          <c:spPr>
            <a:ln>
              <a:prstDash val="solid"/>
            </a:ln>
          </c:spPr>
          <c:marker>
            <c:symbol val="none"/>
          </c:marker>
          <c:cat>
            <c:numRef>
              <c:f>'[2]Spur Idler Eff'!$A$2:$A$9</c:f>
              <c:numCache>
                <c:formatCode>General</c:formatCode>
                <c:ptCount val="8"/>
                <c:pt idx="0">
                  <c:v>50</c:v>
                </c:pt>
                <c:pt idx="1">
                  <c:v>100</c:v>
                </c:pt>
                <c:pt idx="2">
                  <c:v>150</c:v>
                </c:pt>
                <c:pt idx="3">
                  <c:v>200</c:v>
                </c:pt>
                <c:pt idx="4">
                  <c:v>250</c:v>
                </c:pt>
                <c:pt idx="5">
                  <c:v>300</c:v>
                </c:pt>
                <c:pt idx="6">
                  <c:v>350</c:v>
                </c:pt>
                <c:pt idx="7">
                  <c:v>400</c:v>
                </c:pt>
              </c:numCache>
            </c:numRef>
          </c:cat>
          <c:val>
            <c:numRef>
              <c:f>'[2]Spur Idler Eff'!$B$2:$B$9</c:f>
              <c:numCache>
                <c:formatCode>General</c:formatCode>
                <c:ptCount val="8"/>
                <c:pt idx="0">
                  <c:v>1.1111111111111109</c:v>
                </c:pt>
                <c:pt idx="1">
                  <c:v>1.666666666666667</c:v>
                </c:pt>
                <c:pt idx="2">
                  <c:v>2.1428571428571428</c:v>
                </c:pt>
                <c:pt idx="3">
                  <c:v>1.8181818181818179</c:v>
                </c:pt>
                <c:pt idx="4">
                  <c:v>1.6339869281045749</c:v>
                </c:pt>
                <c:pt idx="5">
                  <c:v>1.55440414507772</c:v>
                </c:pt>
                <c:pt idx="6">
                  <c:v>1.5625</c:v>
                </c:pt>
                <c:pt idx="7">
                  <c:v>1.5094339622641511</c:v>
                </c:pt>
              </c:numCache>
            </c:numRef>
          </c:val>
          <c:smooth val="0"/>
          <c:extLst>
            <c:ext xmlns:c16="http://schemas.microsoft.com/office/drawing/2014/chart" uri="{C3380CC4-5D6E-409C-BE32-E72D297353CC}">
              <c16:uniqueId val="{00000000-B326-400D-A5B7-3FB92237978E}"/>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Efficiency vs Load - Bevel </a:t>
            </a:r>
          </a:p>
        </c:rich>
      </c:tx>
      <c:overlay val="0"/>
    </c:title>
    <c:autoTitleDeleted val="0"/>
    <c:plotArea>
      <c:layout/>
      <c:lineChart>
        <c:grouping val="standard"/>
        <c:varyColors val="0"/>
        <c:ser>
          <c:idx val="0"/>
          <c:order val="0"/>
          <c:tx>
            <c:strRef>
              <c:f>'[2]Bevel Eff'!$B$1</c:f>
              <c:strCache>
                <c:ptCount val="1"/>
                <c:pt idx="0">
                  <c:v>Efficiency</c:v>
                </c:pt>
              </c:strCache>
            </c:strRef>
          </c:tx>
          <c:spPr>
            <a:ln>
              <a:prstDash val="solid"/>
            </a:ln>
          </c:spPr>
          <c:marker>
            <c:symbol val="none"/>
          </c:marker>
          <c:cat>
            <c:numRef>
              <c:f>'[2]Bevel Eff'!$A$2:$A$8</c:f>
              <c:numCache>
                <c:formatCode>General</c:formatCode>
                <c:ptCount val="7"/>
                <c:pt idx="0">
                  <c:v>150</c:v>
                </c:pt>
                <c:pt idx="1">
                  <c:v>200</c:v>
                </c:pt>
                <c:pt idx="2">
                  <c:v>250</c:v>
                </c:pt>
                <c:pt idx="3">
                  <c:v>300</c:v>
                </c:pt>
                <c:pt idx="4">
                  <c:v>350</c:v>
                </c:pt>
                <c:pt idx="5">
                  <c:v>400</c:v>
                </c:pt>
                <c:pt idx="6">
                  <c:v>450</c:v>
                </c:pt>
              </c:numCache>
            </c:numRef>
          </c:cat>
          <c:val>
            <c:numRef>
              <c:f>'[2]Bevel Eff'!$B$2:$B$8</c:f>
              <c:numCache>
                <c:formatCode>General</c:formatCode>
                <c:ptCount val="7"/>
                <c:pt idx="0">
                  <c:v>0.05</c:v>
                </c:pt>
                <c:pt idx="1">
                  <c:v>5.7500000000000002E-2</c:v>
                </c:pt>
                <c:pt idx="2">
                  <c:v>0.06</c:v>
                </c:pt>
                <c:pt idx="3">
                  <c:v>6.1666666666666668E-2</c:v>
                </c:pt>
                <c:pt idx="4">
                  <c:v>7.4999999999999997E-2</c:v>
                </c:pt>
                <c:pt idx="5">
                  <c:v>6.7500000000000004E-2</c:v>
                </c:pt>
                <c:pt idx="6">
                  <c:v>7.4444444444444438E-2</c:v>
                </c:pt>
              </c:numCache>
            </c:numRef>
          </c:val>
          <c:smooth val="0"/>
          <c:extLst>
            <c:ext xmlns:c16="http://schemas.microsoft.com/office/drawing/2014/chart" uri="{C3380CC4-5D6E-409C-BE32-E72D297353CC}">
              <c16:uniqueId val="{00000000-D774-4C44-94A3-77310C51510C}"/>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Efficiency vs Load - Worm Eff</a:t>
            </a:r>
          </a:p>
        </c:rich>
      </c:tx>
      <c:overlay val="0"/>
    </c:title>
    <c:autoTitleDeleted val="0"/>
    <c:plotArea>
      <c:layout/>
      <c:lineChart>
        <c:grouping val="standard"/>
        <c:varyColors val="0"/>
        <c:ser>
          <c:idx val="0"/>
          <c:order val="0"/>
          <c:tx>
            <c:strRef>
              <c:f>'[2]Worm Eff'!$B$1</c:f>
              <c:strCache>
                <c:ptCount val="1"/>
                <c:pt idx="0">
                  <c:v>Efficiency</c:v>
                </c:pt>
              </c:strCache>
            </c:strRef>
          </c:tx>
          <c:spPr>
            <a:ln>
              <a:prstDash val="solid"/>
            </a:ln>
          </c:spPr>
          <c:marker>
            <c:symbol val="none"/>
          </c:marker>
          <c:cat>
            <c:numRef>
              <c:f>'[2]Worm Eff'!$A$2:$A$8</c:f>
              <c:numCache>
                <c:formatCode>General</c:formatCode>
                <c:ptCount val="7"/>
                <c:pt idx="0">
                  <c:v>200</c:v>
                </c:pt>
                <c:pt idx="1">
                  <c:v>250</c:v>
                </c:pt>
                <c:pt idx="2">
                  <c:v>300</c:v>
                </c:pt>
                <c:pt idx="3">
                  <c:v>350</c:v>
                </c:pt>
                <c:pt idx="4">
                  <c:v>400</c:v>
                </c:pt>
                <c:pt idx="5">
                  <c:v>450</c:v>
                </c:pt>
                <c:pt idx="6">
                  <c:v>500</c:v>
                </c:pt>
              </c:numCache>
            </c:numRef>
          </c:cat>
          <c:val>
            <c:numRef>
              <c:f>'[2]Worm Eff'!$B$2:$B$8</c:f>
              <c:numCache>
                <c:formatCode>General</c:formatCode>
                <c:ptCount val="7"/>
                <c:pt idx="0">
                  <c:v>0.125</c:v>
                </c:pt>
                <c:pt idx="1">
                  <c:v>9.4696969696969696E-2</c:v>
                </c:pt>
                <c:pt idx="2">
                  <c:v>9.7402597402597407E-2</c:v>
                </c:pt>
                <c:pt idx="3">
                  <c:v>9.7222222222222224E-2</c:v>
                </c:pt>
                <c:pt idx="4">
                  <c:v>0.1</c:v>
                </c:pt>
                <c:pt idx="5">
                  <c:v>0.1071428571428571</c:v>
                </c:pt>
                <c:pt idx="6">
                  <c:v>0.1136363636363636</c:v>
                </c:pt>
              </c:numCache>
            </c:numRef>
          </c:val>
          <c:smooth val="0"/>
          <c:extLst>
            <c:ext xmlns:c16="http://schemas.microsoft.com/office/drawing/2014/chart" uri="{C3380CC4-5D6E-409C-BE32-E72D297353CC}">
              <c16:uniqueId val="{00000000-1D78-4714-A622-7ED9F0B48593}"/>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Motion'!$C$5:$C$11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Motion'!$G$5:$G$11</c:f>
              <c:numCache>
                <c:formatCode>0.00</c:formatCode>
                <c:ptCount val="7"/>
                <c:pt idx="0">
                  <c:v>4.5483079337045429E-2</c:v>
                </c:pt>
                <c:pt idx="1">
                  <c:v>3.090296101091302E-2</c:v>
                </c:pt>
                <c:pt idx="2">
                  <c:v>3.1409566929124708E-2</c:v>
                </c:pt>
                <c:pt idx="3">
                  <c:v>2.7863325501642892E-2</c:v>
                </c:pt>
                <c:pt idx="4">
                  <c:v>2.5836901828796135E-2</c:v>
                </c:pt>
                <c:pt idx="5">
                  <c:v>2.3810478155949378E-2</c:v>
                </c:pt>
                <c:pt idx="6">
                  <c:v>2.1277448564890934E-2</c:v>
                </c:pt>
              </c:numCache>
            </c:numRef>
          </c:yVal>
          <c:smooth val="0"/>
          <c:extLst>
            <c:ext xmlns:c16="http://schemas.microsoft.com/office/drawing/2014/chart" uri="{C3380CC4-5D6E-409C-BE32-E72D297353CC}">
              <c16:uniqueId val="{00000003-3E18-4932-B7B4-EF3EAC21177F}"/>
            </c:ext>
          </c:extLst>
        </c:ser>
        <c:dLbls>
          <c:showLegendKey val="0"/>
          <c:showVal val="0"/>
          <c:showCatName val="0"/>
          <c:showSerName val="0"/>
          <c:showPercent val="0"/>
          <c:showBubbleSize val="0"/>
        </c:dLbls>
        <c:axId val="946725583"/>
        <c:axId val="946723183"/>
      </c:scatterChart>
      <c:valAx>
        <c:axId val="9467255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3183"/>
        <c:crosses val="autoZero"/>
        <c:crossBetween val="midCat"/>
      </c:valAx>
      <c:valAx>
        <c:axId val="94672318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5583"/>
        <c:crosses val="autoZero"/>
        <c:crossBetween val="midCat"/>
      </c:valAx>
      <c:spPr>
        <a:noFill/>
        <a:ln>
          <a:noFill/>
        </a:ln>
        <a:effectLst/>
      </c:spPr>
    </c:plotArea>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Heavy 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Motion'!$K$5:$K$11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Motion'!$O$5:$O$11</c:f>
              <c:numCache>
                <c:formatCode>0.00</c:formatCode>
                <c:ptCount val="7"/>
                <c:pt idx="0">
                  <c:v>4.9647379984745506E-2</c:v>
                </c:pt>
                <c:pt idx="1">
                  <c:v>4.2808200088887714E-2</c:v>
                </c:pt>
                <c:pt idx="2">
                  <c:v>3.894786299211464E-2</c:v>
                </c:pt>
                <c:pt idx="3">
                  <c:v>3.4084446177282429E-2</c:v>
                </c:pt>
                <c:pt idx="4">
                  <c:v>2.9545257150105701E-2</c:v>
                </c:pt>
                <c:pt idx="5">
                  <c:v>2.3344400711194618E-2</c:v>
                </c:pt>
                <c:pt idx="6">
                  <c:v>1.8734286855468258E-2</c:v>
                </c:pt>
              </c:numCache>
            </c:numRef>
          </c:yVal>
          <c:smooth val="0"/>
          <c:extLst>
            <c:ext xmlns:c16="http://schemas.microsoft.com/office/drawing/2014/chart" uri="{C3380CC4-5D6E-409C-BE32-E72D297353CC}">
              <c16:uniqueId val="{00000000-2CA7-4E90-BF8C-22992677EEFE}"/>
            </c:ext>
          </c:extLst>
        </c:ser>
        <c:dLbls>
          <c:showLegendKey val="0"/>
          <c:showVal val="0"/>
          <c:showCatName val="0"/>
          <c:showSerName val="0"/>
          <c:showPercent val="0"/>
          <c:showBubbleSize val="0"/>
        </c:dLbls>
        <c:axId val="1019462383"/>
        <c:axId val="1019451343"/>
      </c:scatterChart>
      <c:valAx>
        <c:axId val="10194623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51343"/>
        <c:crosses val="autoZero"/>
        <c:crossBetween val="midCat"/>
      </c:valAx>
      <c:valAx>
        <c:axId val="101945134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623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1. The Wedge  </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292407606095351E-2"/>
          <c:y val="0.19047583635382009"/>
          <c:w val="0.88380796150481189"/>
          <c:h val="0.6153546952464275"/>
        </c:manualLayout>
      </c:layout>
      <c:scatterChart>
        <c:scatterStyle val="lineMarker"/>
        <c:varyColors val="0"/>
        <c:ser>
          <c:idx val="0"/>
          <c:order val="0"/>
          <c:tx>
            <c:strRef>
              <c:f>'Rotational Friction'!$A$19</c:f>
              <c:strCache>
                <c:ptCount val="1"/>
                <c:pt idx="0">
                  <c:v>Graph of Load v effort</c:v>
                </c:pt>
              </c:strCache>
            </c:strRef>
          </c:tx>
          <c:spPr>
            <a:ln w="19050" cap="rnd">
              <a:solidFill>
                <a:schemeClr val="accent1"/>
              </a:solidFill>
              <a:round/>
            </a:ln>
            <a:effectLst/>
          </c:spPr>
          <c:marker>
            <c:symbol val="none"/>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68</c:v>
                </c:pt>
                <c:pt idx="1">
                  <c:v>110</c:v>
                </c:pt>
                <c:pt idx="2">
                  <c:v>140</c:v>
                </c:pt>
                <c:pt idx="3">
                  <c:v>174</c:v>
                </c:pt>
                <c:pt idx="4">
                  <c:v>207</c:v>
                </c:pt>
                <c:pt idx="5">
                  <c:v>250</c:v>
                </c:pt>
                <c:pt idx="6">
                  <c:v>262</c:v>
                </c:pt>
                <c:pt idx="7">
                  <c:v>300</c:v>
                </c:pt>
                <c:pt idx="8">
                  <c:v>340</c:v>
                </c:pt>
                <c:pt idx="9">
                  <c:v>363</c:v>
                </c:pt>
              </c:numCache>
            </c:numRef>
          </c:yVal>
          <c:smooth val="0"/>
          <c:extLst>
            <c:ext xmlns:c16="http://schemas.microsoft.com/office/drawing/2014/chart" uri="{C3380CC4-5D6E-409C-BE32-E72D297353CC}">
              <c16:uniqueId val="{00000002-E1D5-406D-9A4E-6DBBC2D87C4D}"/>
            </c:ext>
          </c:extLst>
        </c:ser>
        <c:dLbls>
          <c:showLegendKey val="0"/>
          <c:showVal val="0"/>
          <c:showCatName val="0"/>
          <c:showSerName val="0"/>
          <c:showPercent val="0"/>
          <c:showBubbleSize val="0"/>
        </c:dLbls>
        <c:axId val="1750878975"/>
        <c:axId val="1750879935"/>
      </c:scatterChart>
      <c:valAx>
        <c:axId val="17508789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9935"/>
        <c:crosses val="autoZero"/>
        <c:crossBetween val="midCat"/>
      </c:valAx>
      <c:valAx>
        <c:axId val="17508799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89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8492344706911638"/>
          <c:y val="3.240740740740740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'Rotational Friction'!$I$3:$I$6</c:f>
              <c:strCache>
                <c:ptCount val="4"/>
                <c:pt idx="2">
                  <c:v>Efficiency</c:v>
                </c:pt>
                <c:pt idx="3">
                  <c:v>%</c:v>
                </c:pt>
              </c:strCache>
            </c:strRef>
          </c:tx>
          <c:spPr>
            <a:ln w="19050" cap="rnd">
              <a:solidFill>
                <a:schemeClr val="accent2"/>
              </a:solidFill>
              <a:round/>
            </a:ln>
            <a:effectLst/>
          </c:spPr>
          <c:marker>
            <c:symbol val="none"/>
          </c:marker>
          <c:xVal>
            <c:numRef>
              <c:f>'Rotational Friction'!$H$7:$H$16</c:f>
              <c:numCache>
                <c:formatCode>General</c:formatCode>
                <c:ptCount val="10"/>
                <c:pt idx="0">
                  <c:v>1.4705882352941178</c:v>
                </c:pt>
                <c:pt idx="1">
                  <c:v>1.9230769230769231</c:v>
                </c:pt>
                <c:pt idx="2">
                  <c:v>2.2058823529411766</c:v>
                </c:pt>
                <c:pt idx="3">
                  <c:v>2.0202020202020203</c:v>
                </c:pt>
                <c:pt idx="4">
                  <c:v>2.3364485981308412</c:v>
                </c:pt>
                <c:pt idx="5">
                  <c:v>2.459016393442623</c:v>
                </c:pt>
                <c:pt idx="6">
                  <c:v>2.6515151515151514</c:v>
                </c:pt>
                <c:pt idx="7">
                  <c:v>2.8776978417266186</c:v>
                </c:pt>
                <c:pt idx="8">
                  <c:v>2.9411764705882355</c:v>
                </c:pt>
                <c:pt idx="9">
                  <c:v>2.9411764705882355</c:v>
                </c:pt>
              </c:numCache>
            </c:numRef>
          </c:xVal>
          <c:yVal>
            <c:numRef>
              <c:f>'Rotational Friction'!$I$7:$I$16</c:f>
              <c:numCache>
                <c:formatCode>0.00%</c:formatCode>
                <c:ptCount val="10"/>
                <c:pt idx="0">
                  <c:v>0.12156635821229378</c:v>
                </c:pt>
                <c:pt idx="1">
                  <c:v>0.15897139150838416</c:v>
                </c:pt>
                <c:pt idx="2">
                  <c:v>0.18234953731844067</c:v>
                </c:pt>
                <c:pt idx="3">
                  <c:v>0.16700024966537327</c:v>
                </c:pt>
                <c:pt idx="4">
                  <c:v>0.19314281211299011</c:v>
                </c:pt>
                <c:pt idx="5">
                  <c:v>0.20327489405990107</c:v>
                </c:pt>
                <c:pt idx="6">
                  <c:v>0.21918782768580239</c:v>
                </c:pt>
                <c:pt idx="7">
                  <c:v>0.23788524772477629</c:v>
                </c:pt>
                <c:pt idx="8">
                  <c:v>0.24313271642458756</c:v>
                </c:pt>
                <c:pt idx="9">
                  <c:v>0.24313271642458756</c:v>
                </c:pt>
              </c:numCache>
            </c:numRef>
          </c:yVal>
          <c:smooth val="0"/>
          <c:extLst>
            <c:ext xmlns:c16="http://schemas.microsoft.com/office/drawing/2014/chart" uri="{C3380CC4-5D6E-409C-BE32-E72D297353CC}">
              <c16:uniqueId val="{00000001-38C2-4862-80DF-69C66C55E0C1}"/>
            </c:ext>
          </c:extLst>
        </c:ser>
        <c:dLbls>
          <c:showLegendKey val="0"/>
          <c:showVal val="0"/>
          <c:showCatName val="0"/>
          <c:showSerName val="0"/>
          <c:showPercent val="0"/>
          <c:showBubbleSize val="0"/>
        </c:dLbls>
        <c:axId val="1825991407"/>
        <c:axId val="1825990447"/>
      </c:scatterChart>
      <c:valAx>
        <c:axId val="18259914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0447"/>
        <c:crosses val="autoZero"/>
        <c:crossBetween val="midCat"/>
      </c:valAx>
      <c:valAx>
        <c:axId val="182599044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14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GB"/>
              <a:t>Load vs Effort - Screw Jack</a:t>
            </a:r>
          </a:p>
        </c:rich>
      </c:tx>
      <c:overlay val="0"/>
    </c:title>
    <c:autoTitleDeleted val="0"/>
    <c:plotArea>
      <c:layout/>
      <c:lineChart>
        <c:grouping val="standard"/>
        <c:varyColors val="0"/>
        <c:ser>
          <c:idx val="0"/>
          <c:order val="0"/>
          <c:tx>
            <c:strRef>
              <c:f>'[3]Screw Jack'!$B$1</c:f>
              <c:strCache>
                <c:ptCount val="1"/>
                <c:pt idx="0">
                  <c:v>Effort (g)</c:v>
                </c:pt>
              </c:strCache>
            </c:strRef>
          </c:tx>
          <c:spPr>
            <a:ln>
              <a:prstDash val="solid"/>
            </a:ln>
          </c:spPr>
          <c:marker>
            <c:symbol val="none"/>
          </c:marker>
          <c:cat>
            <c:numRef>
              <c:f>'[3]Screw Jack'!$A$2:$A$11</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'[3]Screw Jack'!$B$2:$B$11</c:f>
              <c:numCache>
                <c:formatCode>General</c:formatCode>
                <c:ptCount val="10"/>
                <c:pt idx="0">
                  <c:v>100</c:v>
                </c:pt>
                <c:pt idx="1">
                  <c:v>84</c:v>
                </c:pt>
                <c:pt idx="2">
                  <c:v>82</c:v>
                </c:pt>
                <c:pt idx="3">
                  <c:v>81</c:v>
                </c:pt>
                <c:pt idx="4">
                  <c:v>80</c:v>
                </c:pt>
                <c:pt idx="5">
                  <c:v>79</c:v>
                </c:pt>
                <c:pt idx="6">
                  <c:v>90</c:v>
                </c:pt>
                <c:pt idx="7">
                  <c:v>100</c:v>
                </c:pt>
                <c:pt idx="8">
                  <c:v>105</c:v>
                </c:pt>
                <c:pt idx="9">
                  <c:v>110</c:v>
                </c:pt>
              </c:numCache>
            </c:numRef>
          </c:val>
          <c:smooth val="0"/>
          <c:extLst>
            <c:ext xmlns:c16="http://schemas.microsoft.com/office/drawing/2014/chart" uri="{C3380CC4-5D6E-409C-BE32-E72D297353CC}">
              <c16:uniqueId val="{00000000-B290-476C-8330-FDED9A04FEF4}"/>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 (g)</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Efficiency vs Load - Screw Jack</a:t>
            </a:r>
          </a:p>
        </c:rich>
      </c:tx>
      <c:overlay val="0"/>
    </c:title>
    <c:autoTitleDeleted val="0"/>
    <c:plotArea>
      <c:layout/>
      <c:lineChart>
        <c:grouping val="standard"/>
        <c:varyColors val="0"/>
        <c:ser>
          <c:idx val="0"/>
          <c:order val="0"/>
          <c:tx>
            <c:strRef>
              <c:f>'[4]Screw Jack'!$C$1</c:f>
              <c:strCache>
                <c:ptCount val="1"/>
                <c:pt idx="0">
                  <c:v>Efficiency (%)</c:v>
                </c:pt>
              </c:strCache>
            </c:strRef>
          </c:tx>
          <c:spPr>
            <a:ln>
              <a:prstDash val="solid"/>
            </a:ln>
          </c:spPr>
          <c:marker>
            <c:symbol val="none"/>
          </c:marker>
          <c:cat>
            <c:numRef>
              <c:f>'[4]Screw Jack'!$A$2:$A$11</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'[4]Screw Jack'!$C$2:$C$11</c:f>
              <c:numCache>
                <c:formatCode>General</c:formatCode>
                <c:ptCount val="10"/>
                <c:pt idx="0">
                  <c:v>0.99</c:v>
                </c:pt>
                <c:pt idx="1">
                  <c:v>2.37</c:v>
                </c:pt>
                <c:pt idx="2">
                  <c:v>3.64</c:v>
                </c:pt>
                <c:pt idx="3">
                  <c:v>4.91</c:v>
                </c:pt>
                <c:pt idx="4">
                  <c:v>6.22</c:v>
                </c:pt>
                <c:pt idx="5">
                  <c:v>7.55</c:v>
                </c:pt>
                <c:pt idx="6">
                  <c:v>7.76</c:v>
                </c:pt>
                <c:pt idx="7">
                  <c:v>7.96</c:v>
                </c:pt>
                <c:pt idx="8">
                  <c:v>8.5299999999999994</c:v>
                </c:pt>
                <c:pt idx="9">
                  <c:v>9.0399999999999991</c:v>
                </c:pt>
              </c:numCache>
            </c:numRef>
          </c:val>
          <c:smooth val="0"/>
          <c:extLst>
            <c:ext xmlns:c16="http://schemas.microsoft.com/office/drawing/2014/chart" uri="{C3380CC4-5D6E-409C-BE32-E72D297353CC}">
              <c16:uniqueId val="{00000000-0755-4C39-87CE-633A691DDBA2}"/>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 (%)</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Load vs Effort - Ball Bearing</a:t>
            </a:r>
          </a:p>
        </c:rich>
      </c:tx>
      <c:overlay val="0"/>
    </c:title>
    <c:autoTitleDeleted val="0"/>
    <c:plotArea>
      <c:layout/>
      <c:lineChart>
        <c:grouping val="standard"/>
        <c:varyColors val="0"/>
        <c:ser>
          <c:idx val="0"/>
          <c:order val="0"/>
          <c:tx>
            <c:strRef>
              <c:f>'[3]Ball Bearing'!$B$1</c:f>
              <c:strCache>
                <c:ptCount val="1"/>
                <c:pt idx="0">
                  <c:v>Effort (g)</c:v>
                </c:pt>
              </c:strCache>
            </c:strRef>
          </c:tx>
          <c:spPr>
            <a:ln>
              <a:prstDash val="solid"/>
            </a:ln>
          </c:spPr>
          <c:marker>
            <c:symbol val="none"/>
          </c:marker>
          <c:cat>
            <c:numRef>
              <c:f>'[3]Ball Bearing'!$A$2:$A$11</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'[3]Ball Bearing'!$B$2:$B$11</c:f>
              <c:numCache>
                <c:formatCode>General</c:formatCode>
                <c:ptCount val="10"/>
                <c:pt idx="0">
                  <c:v>61</c:v>
                </c:pt>
                <c:pt idx="1">
                  <c:v>116</c:v>
                </c:pt>
                <c:pt idx="2">
                  <c:v>173</c:v>
                </c:pt>
                <c:pt idx="3">
                  <c:v>228</c:v>
                </c:pt>
                <c:pt idx="4">
                  <c:v>290</c:v>
                </c:pt>
                <c:pt idx="5">
                  <c:v>318</c:v>
                </c:pt>
                <c:pt idx="6">
                  <c:v>400</c:v>
                </c:pt>
                <c:pt idx="7">
                  <c:v>460</c:v>
                </c:pt>
                <c:pt idx="8">
                  <c:v>520</c:v>
                </c:pt>
                <c:pt idx="9">
                  <c:v>570</c:v>
                </c:pt>
              </c:numCache>
            </c:numRef>
          </c:val>
          <c:smooth val="0"/>
          <c:extLst>
            <c:ext xmlns:c16="http://schemas.microsoft.com/office/drawing/2014/chart" uri="{C3380CC4-5D6E-409C-BE32-E72D297353CC}">
              <c16:uniqueId val="{00000000-D74F-485C-87B3-5A308BC19587}"/>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Effort (g)</a:t>
                </a:r>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Efficiency vs Load - Ball Bearing</a:t>
            </a:r>
          </a:p>
        </c:rich>
      </c:tx>
      <c:overlay val="0"/>
    </c:title>
    <c:autoTitleDeleted val="0"/>
    <c:plotArea>
      <c:layout>
        <c:manualLayout>
          <c:layoutTarget val="inner"/>
          <c:xMode val="edge"/>
          <c:yMode val="edge"/>
          <c:x val="0.13347370370370371"/>
          <c:y val="0.19789666666666664"/>
          <c:w val="0.66944055555555559"/>
          <c:h val="0.58493296296296293"/>
        </c:manualLayout>
      </c:layout>
      <c:lineChart>
        <c:grouping val="standard"/>
        <c:varyColors val="0"/>
        <c:ser>
          <c:idx val="0"/>
          <c:order val="0"/>
          <c:tx>
            <c:strRef>
              <c:f>'[3]Ball Bearing'!$D$1</c:f>
              <c:strCache>
                <c:ptCount val="1"/>
                <c:pt idx="0">
                  <c:v>Efficiency</c:v>
                </c:pt>
              </c:strCache>
            </c:strRef>
          </c:tx>
          <c:spPr>
            <a:ln>
              <a:prstDash val="solid"/>
            </a:ln>
          </c:spPr>
          <c:marker>
            <c:symbol val="none"/>
          </c:marker>
          <c:cat>
            <c:numRef>
              <c:f>'[3]Ball Bearing'!$A$2:$A$11</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'[3]Ball Bearing'!$D$2:$D$11</c:f>
              <c:numCache>
                <c:formatCode>General</c:formatCode>
                <c:ptCount val="10"/>
                <c:pt idx="0">
                  <c:v>0.81967213114754101</c:v>
                </c:pt>
                <c:pt idx="1">
                  <c:v>0.86206896551724133</c:v>
                </c:pt>
                <c:pt idx="2">
                  <c:v>0.86705202312138729</c:v>
                </c:pt>
                <c:pt idx="3">
                  <c:v>0.8771929824561403</c:v>
                </c:pt>
                <c:pt idx="4">
                  <c:v>0.86206896551724133</c:v>
                </c:pt>
                <c:pt idx="5">
                  <c:v>0.94339622641509435</c:v>
                </c:pt>
                <c:pt idx="6">
                  <c:v>0.875</c:v>
                </c:pt>
                <c:pt idx="7">
                  <c:v>0.86956521739130432</c:v>
                </c:pt>
                <c:pt idx="8">
                  <c:v>0.86538461538461542</c:v>
                </c:pt>
                <c:pt idx="9">
                  <c:v>0.8771929824561403</c:v>
                </c:pt>
              </c:numCache>
            </c:numRef>
          </c:val>
          <c:smooth val="0"/>
          <c:extLst>
            <c:ext xmlns:c16="http://schemas.microsoft.com/office/drawing/2014/chart" uri="{C3380CC4-5D6E-409C-BE32-E72D297353CC}">
              <c16:uniqueId val="{00000000-BCD6-4D25-AEEF-FE3A20A8F9E7}"/>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a:lstStyle/>
              <a:p>
                <a:pPr>
                  <a:defRPr/>
                </a:pPr>
                <a:r>
                  <a:rPr lang="en-GB"/>
                  <a:t>Load (g)</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Efficiency</a:t>
                </a:r>
                <a:r>
                  <a:rPr lang="en-GB" baseline="0"/>
                  <a:t> (%)</a:t>
                </a:r>
                <a:endParaRPr lang="en-GB"/>
              </a:p>
            </c:rich>
          </c:tx>
          <c:overlay val="0"/>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drawing1.xml><?xml version="1.0" encoding="utf-8"?>
<xdr:wsDr xmlns:xdr="http://schemas.openxmlformats.org/drawingml/2006/spreadsheetDrawing" xmlns:a="http://schemas.openxmlformats.org/drawingml/2006/main">
  <xdr:oneCellAnchor>
    <xdr:from>
      <xdr:col>0</xdr:col>
      <xdr:colOff>0</xdr:colOff>
      <xdr:row>26</xdr:row>
      <xdr:rowOff>180975</xdr:rowOff>
    </xdr:from>
    <xdr:ext cx="3990975" cy="2295525"/>
    <xdr:graphicFrame macro="">
      <xdr:nvGraphicFramePr>
        <xdr:cNvPr id="9" name="Chart 8">
          <a:extLst>
            <a:ext uri="{FF2B5EF4-FFF2-40B4-BE49-F238E27FC236}">
              <a16:creationId xmlns:a16="http://schemas.microsoft.com/office/drawing/2014/main" id="{CDC9590B-330A-471F-87E7-B820F1F4F8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5</xdr:col>
      <xdr:colOff>409575</xdr:colOff>
      <xdr:row>26</xdr:row>
      <xdr:rowOff>180974</xdr:rowOff>
    </xdr:from>
    <xdr:ext cx="4524375" cy="2305051"/>
    <xdr:graphicFrame macro="">
      <xdr:nvGraphicFramePr>
        <xdr:cNvPr id="12" name="Chart 11">
          <a:extLst>
            <a:ext uri="{FF2B5EF4-FFF2-40B4-BE49-F238E27FC236}">
              <a16:creationId xmlns:a16="http://schemas.microsoft.com/office/drawing/2014/main" id="{9E46E884-CED1-4A07-8074-B1A113666F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11</xdr:col>
      <xdr:colOff>200024</xdr:colOff>
      <xdr:row>30</xdr:row>
      <xdr:rowOff>133350</xdr:rowOff>
    </xdr:from>
    <xdr:ext cx="4514851" cy="2114550"/>
    <xdr:graphicFrame macro="">
      <xdr:nvGraphicFramePr>
        <xdr:cNvPr id="17" name="Chart 16">
          <a:extLst>
            <a:ext uri="{FF2B5EF4-FFF2-40B4-BE49-F238E27FC236}">
              <a16:creationId xmlns:a16="http://schemas.microsoft.com/office/drawing/2014/main" id="{D9FD13E3-F5B8-471A-AD84-04A7F2506E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oneCellAnchor>
    <xdr:from>
      <xdr:col>16</xdr:col>
      <xdr:colOff>981075</xdr:colOff>
      <xdr:row>30</xdr:row>
      <xdr:rowOff>133350</xdr:rowOff>
    </xdr:from>
    <xdr:ext cx="5210175" cy="2133600"/>
    <xdr:graphicFrame macro="">
      <xdr:nvGraphicFramePr>
        <xdr:cNvPr id="26" name="Chart 25">
          <a:extLst>
            <a:ext uri="{FF2B5EF4-FFF2-40B4-BE49-F238E27FC236}">
              <a16:creationId xmlns:a16="http://schemas.microsoft.com/office/drawing/2014/main" id="{36445B5C-DAEB-4688-A2F6-5BD8944879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oneCellAnchor>
    <xdr:from>
      <xdr:col>22</xdr:col>
      <xdr:colOff>209550</xdr:colOff>
      <xdr:row>30</xdr:row>
      <xdr:rowOff>161925</xdr:rowOff>
    </xdr:from>
    <xdr:ext cx="4867275" cy="2247900"/>
    <xdr:graphicFrame macro="">
      <xdr:nvGraphicFramePr>
        <xdr:cNvPr id="29" name="Chart 28">
          <a:extLst>
            <a:ext uri="{FF2B5EF4-FFF2-40B4-BE49-F238E27FC236}">
              <a16:creationId xmlns:a16="http://schemas.microsoft.com/office/drawing/2014/main" id="{E138CB05-58FF-4656-B8CA-7D8229F5A3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oneCellAnchor>
  <xdr:oneCellAnchor>
    <xdr:from>
      <xdr:col>29</xdr:col>
      <xdr:colOff>228600</xdr:colOff>
      <xdr:row>30</xdr:row>
      <xdr:rowOff>161925</xdr:rowOff>
    </xdr:from>
    <xdr:ext cx="4791075" cy="2228850"/>
    <xdr:graphicFrame macro="">
      <xdr:nvGraphicFramePr>
        <xdr:cNvPr id="31" name="Chart 30">
          <a:extLst>
            <a:ext uri="{FF2B5EF4-FFF2-40B4-BE49-F238E27FC236}">
              <a16:creationId xmlns:a16="http://schemas.microsoft.com/office/drawing/2014/main" id="{B96BE76D-FD28-482C-A36B-98C2E32159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oneCellAnchor>
  <xdr:oneCellAnchor>
    <xdr:from>
      <xdr:col>0</xdr:col>
      <xdr:colOff>0</xdr:colOff>
      <xdr:row>41</xdr:row>
      <xdr:rowOff>0</xdr:rowOff>
    </xdr:from>
    <xdr:ext cx="4019550" cy="2428875"/>
    <xdr:graphicFrame macro="">
      <xdr:nvGraphicFramePr>
        <xdr:cNvPr id="34" name="Chart 33">
          <a:extLst>
            <a:ext uri="{FF2B5EF4-FFF2-40B4-BE49-F238E27FC236}">
              <a16:creationId xmlns:a16="http://schemas.microsoft.com/office/drawing/2014/main" id="{C55C0AAC-8C11-4F42-B597-B32D2286E9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oneCellAnchor>
  <xdr:oneCellAnchor>
    <xdr:from>
      <xdr:col>5</xdr:col>
      <xdr:colOff>381001</xdr:colOff>
      <xdr:row>40</xdr:row>
      <xdr:rowOff>161925</xdr:rowOff>
    </xdr:from>
    <xdr:ext cx="4514850" cy="2700000"/>
    <xdr:graphicFrame macro="">
      <xdr:nvGraphicFramePr>
        <xdr:cNvPr id="38" name="Chart 37">
          <a:extLst>
            <a:ext uri="{FF2B5EF4-FFF2-40B4-BE49-F238E27FC236}">
              <a16:creationId xmlns:a16="http://schemas.microsoft.com/office/drawing/2014/main" id="{3CA7AA77-5220-4375-8E3D-AA27AE6668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oneCellAnchor>
  <xdr:oneCellAnchor>
    <xdr:from>
      <xdr:col>16</xdr:col>
      <xdr:colOff>1200149</xdr:colOff>
      <xdr:row>42</xdr:row>
      <xdr:rowOff>0</xdr:rowOff>
    </xdr:from>
    <xdr:ext cx="4848225" cy="2495550"/>
    <xdr:graphicFrame macro="">
      <xdr:nvGraphicFramePr>
        <xdr:cNvPr id="40" name="Chart 39">
          <a:extLst>
            <a:ext uri="{FF2B5EF4-FFF2-40B4-BE49-F238E27FC236}">
              <a16:creationId xmlns:a16="http://schemas.microsoft.com/office/drawing/2014/main" id="{02AF48CC-C77C-49C7-A007-44F2BDFFD8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oneCellAnchor>
  <xdr:oneCellAnchor>
    <xdr:from>
      <xdr:col>11</xdr:col>
      <xdr:colOff>257175</xdr:colOff>
      <xdr:row>42</xdr:row>
      <xdr:rowOff>104775</xdr:rowOff>
    </xdr:from>
    <xdr:ext cx="4800600" cy="2700000"/>
    <xdr:graphicFrame macro="">
      <xdr:nvGraphicFramePr>
        <xdr:cNvPr id="42" name="Chart 41">
          <a:extLst>
            <a:ext uri="{FF2B5EF4-FFF2-40B4-BE49-F238E27FC236}">
              <a16:creationId xmlns:a16="http://schemas.microsoft.com/office/drawing/2014/main" id="{3AB48430-6473-4283-8920-00096F2948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oneCellAnchor>
  <xdr:oneCellAnchor>
    <xdr:from>
      <xdr:col>21</xdr:col>
      <xdr:colOff>342900</xdr:colOff>
      <xdr:row>43</xdr:row>
      <xdr:rowOff>0</xdr:rowOff>
    </xdr:from>
    <xdr:ext cx="5400000" cy="2700000"/>
    <xdr:graphicFrame macro="">
      <xdr:nvGraphicFramePr>
        <xdr:cNvPr id="45" name="Chart 44">
          <a:extLst>
            <a:ext uri="{FF2B5EF4-FFF2-40B4-BE49-F238E27FC236}">
              <a16:creationId xmlns:a16="http://schemas.microsoft.com/office/drawing/2014/main" id="{E1E0446C-B54E-4D59-BFD5-4901042710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oneCellAnchor>
  <xdr:oneCellAnchor>
    <xdr:from>
      <xdr:col>29</xdr:col>
      <xdr:colOff>171450</xdr:colOff>
      <xdr:row>43</xdr:row>
      <xdr:rowOff>104775</xdr:rowOff>
    </xdr:from>
    <xdr:ext cx="5400000" cy="2700000"/>
    <xdr:graphicFrame macro="">
      <xdr:nvGraphicFramePr>
        <xdr:cNvPr id="47" name="Chart 46">
          <a:extLst>
            <a:ext uri="{FF2B5EF4-FFF2-40B4-BE49-F238E27FC236}">
              <a16:creationId xmlns:a16="http://schemas.microsoft.com/office/drawing/2014/main" id="{8AAF26B7-F7AE-4299-A19B-4E905E89EC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oneCellAnchor>
</xdr:wsDr>
</file>

<file path=xl/drawings/drawing2.xml><?xml version="1.0" encoding="utf-8"?>
<xdr:wsDr xmlns:xdr="http://schemas.openxmlformats.org/drawingml/2006/spreadsheetDrawing" xmlns:a="http://schemas.openxmlformats.org/drawingml/2006/main">
  <xdr:twoCellAnchor>
    <xdr:from>
      <xdr:col>2</xdr:col>
      <xdr:colOff>7620</xdr:colOff>
      <xdr:row>12</xdr:row>
      <xdr:rowOff>179070</xdr:rowOff>
    </xdr:from>
    <xdr:to>
      <xdr:col>6</xdr:col>
      <xdr:colOff>358140</xdr:colOff>
      <xdr:row>26</xdr:row>
      <xdr:rowOff>179070</xdr:rowOff>
    </xdr:to>
    <xdr:graphicFrame macro="">
      <xdr:nvGraphicFramePr>
        <xdr:cNvPr id="2" name="Chart 1">
          <a:extLst>
            <a:ext uri="{FF2B5EF4-FFF2-40B4-BE49-F238E27FC236}">
              <a16:creationId xmlns:a16="http://schemas.microsoft.com/office/drawing/2014/main" id="{F75BEF4B-4CE4-7DC5-5ECF-512572ADE0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160020</xdr:colOff>
      <xdr:row>12</xdr:row>
      <xdr:rowOff>34290</xdr:rowOff>
    </xdr:from>
    <xdr:to>
      <xdr:col>13</xdr:col>
      <xdr:colOff>739140</xdr:colOff>
      <xdr:row>26</xdr:row>
      <xdr:rowOff>34290</xdr:rowOff>
    </xdr:to>
    <xdr:graphicFrame macro="">
      <xdr:nvGraphicFramePr>
        <xdr:cNvPr id="3" name="Chart 2">
          <a:extLst>
            <a:ext uri="{FF2B5EF4-FFF2-40B4-BE49-F238E27FC236}">
              <a16:creationId xmlns:a16="http://schemas.microsoft.com/office/drawing/2014/main" id="{9890065D-4302-8D69-7ECF-64E31E9F8F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20</xdr:row>
      <xdr:rowOff>171450</xdr:rowOff>
    </xdr:from>
    <xdr:to>
      <xdr:col>7</xdr:col>
      <xdr:colOff>301662</xdr:colOff>
      <xdr:row>35</xdr:row>
      <xdr:rowOff>171450</xdr:rowOff>
    </xdr:to>
    <xdr:graphicFrame macro="">
      <xdr:nvGraphicFramePr>
        <xdr:cNvPr id="2" name="Chart 1">
          <a:extLst>
            <a:ext uri="{FF2B5EF4-FFF2-40B4-BE49-F238E27FC236}">
              <a16:creationId xmlns:a16="http://schemas.microsoft.com/office/drawing/2014/main" id="{6EB3455E-CA68-596A-BAF1-E407895EDC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36</xdr:row>
      <xdr:rowOff>8964</xdr:rowOff>
    </xdr:from>
    <xdr:to>
      <xdr:col>7</xdr:col>
      <xdr:colOff>304800</xdr:colOff>
      <xdr:row>51</xdr:row>
      <xdr:rowOff>62752</xdr:rowOff>
    </xdr:to>
    <xdr:graphicFrame macro="">
      <xdr:nvGraphicFramePr>
        <xdr:cNvPr id="3" name="Chart 2">
          <a:extLst>
            <a:ext uri="{FF2B5EF4-FFF2-40B4-BE49-F238E27FC236}">
              <a16:creationId xmlns:a16="http://schemas.microsoft.com/office/drawing/2014/main" id="{93BDB428-EA93-0613-E0DA-DD15A74815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7</xdr:col>
      <xdr:colOff>280147</xdr:colOff>
      <xdr:row>22</xdr:row>
      <xdr:rowOff>33617</xdr:rowOff>
    </xdr:from>
    <xdr:ext cx="4818529" cy="2397441"/>
    <xdr:graphicFrame macro="">
      <xdr:nvGraphicFramePr>
        <xdr:cNvPr id="7" name="Chart 6">
          <a:extLst>
            <a:ext uri="{FF2B5EF4-FFF2-40B4-BE49-F238E27FC236}">
              <a16:creationId xmlns:a16="http://schemas.microsoft.com/office/drawing/2014/main" id="{8B1596E4-286B-4A06-AF52-4F09A3D550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oneCellAnchor>
    <xdr:from>
      <xdr:col>7</xdr:col>
      <xdr:colOff>403411</xdr:colOff>
      <xdr:row>36</xdr:row>
      <xdr:rowOff>44824</xdr:rowOff>
    </xdr:from>
    <xdr:ext cx="4717677" cy="2700000"/>
    <xdr:graphicFrame macro="">
      <xdr:nvGraphicFramePr>
        <xdr:cNvPr id="13" name="Chart 12">
          <a:extLst>
            <a:ext uri="{FF2B5EF4-FFF2-40B4-BE49-F238E27FC236}">
              <a16:creationId xmlns:a16="http://schemas.microsoft.com/office/drawing/2014/main" id="{04428E95-242F-4E44-89E0-691CF54258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oneCellAnchor>
    <xdr:from>
      <xdr:col>14</xdr:col>
      <xdr:colOff>414617</xdr:colOff>
      <xdr:row>22</xdr:row>
      <xdr:rowOff>33619</xdr:rowOff>
    </xdr:from>
    <xdr:ext cx="4852147" cy="2476500"/>
    <xdr:graphicFrame macro="">
      <xdr:nvGraphicFramePr>
        <xdr:cNvPr id="17" name="Chart 16">
          <a:extLst>
            <a:ext uri="{FF2B5EF4-FFF2-40B4-BE49-F238E27FC236}">
              <a16:creationId xmlns:a16="http://schemas.microsoft.com/office/drawing/2014/main" id="{266CA847-C45F-443E-B1FD-AD76F640A3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oneCellAnchor>
  <xdr:oneCellAnchor>
    <xdr:from>
      <xdr:col>14</xdr:col>
      <xdr:colOff>537882</xdr:colOff>
      <xdr:row>36</xdr:row>
      <xdr:rowOff>56029</xdr:rowOff>
    </xdr:from>
    <xdr:ext cx="5400000" cy="2700000"/>
    <xdr:graphicFrame macro="">
      <xdr:nvGraphicFramePr>
        <xdr:cNvPr id="19" name="Chart 18">
          <a:extLst>
            <a:ext uri="{FF2B5EF4-FFF2-40B4-BE49-F238E27FC236}">
              <a16:creationId xmlns:a16="http://schemas.microsoft.com/office/drawing/2014/main" id="{5877ED89-11BE-40B0-B7C4-4A81AAC97D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lino\Downloads\Gear_Graphs.xlsx" TargetMode="External"/><Relationship Id="rId1" Type="http://schemas.openxmlformats.org/officeDocument/2006/relationships/externalLinkPath" Target="file:///C:\Users\elino\Downloads\Gear_Graph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elino\Downloads\Gear_Graphs_AllEfficiency.xlsx" TargetMode="External"/><Relationship Id="rId1" Type="http://schemas.openxmlformats.org/officeDocument/2006/relationships/externalLinkPath" Target="file:///C:\Users\elino\Downloads\Gear_Graphs_AllEfficiency.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elino\Downloads\ScrewJack_Bearing_AllGraphs.xlsx" TargetMode="External"/><Relationship Id="rId1" Type="http://schemas.openxmlformats.org/officeDocument/2006/relationships/externalLinkPath" Target="file:///C:\Users\elino\Downloads\ScrewJack_Bearing_AllGraphs.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elino\Downloads\ScrewJack_Bearing_Corrected.xlsx" TargetMode="External"/><Relationship Id="rId1" Type="http://schemas.openxmlformats.org/officeDocument/2006/relationships/externalLinkPath" Target="file:///C:\Users\elino\Downloads\ScrewJack_Bearing_Correct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ex"/>
      <sheetName val="Spur Small-Small"/>
      <sheetName val="Spur Small-Medium"/>
      <sheetName val="Spur Small-Small Idler"/>
      <sheetName val="Bevel"/>
      <sheetName val="Worm"/>
    </sheetNames>
    <sheetDataSet>
      <sheetData sheetId="0"/>
      <sheetData sheetId="1">
        <row r="1">
          <cell r="B1" t="str">
            <v>Effort</v>
          </cell>
        </row>
        <row r="2">
          <cell r="A2">
            <v>50</v>
          </cell>
          <cell r="B2">
            <v>61</v>
          </cell>
        </row>
        <row r="3">
          <cell r="A3">
            <v>100</v>
          </cell>
          <cell r="B3">
            <v>115</v>
          </cell>
        </row>
        <row r="4">
          <cell r="A4">
            <v>150</v>
          </cell>
          <cell r="B4">
            <v>172</v>
          </cell>
        </row>
        <row r="5">
          <cell r="A5">
            <v>200</v>
          </cell>
          <cell r="B5">
            <v>226</v>
          </cell>
        </row>
        <row r="6">
          <cell r="A6">
            <v>250</v>
          </cell>
          <cell r="B6">
            <v>282</v>
          </cell>
        </row>
        <row r="7">
          <cell r="A7">
            <v>300</v>
          </cell>
          <cell r="B7">
            <v>340</v>
          </cell>
        </row>
        <row r="8">
          <cell r="A8">
            <v>350</v>
          </cell>
          <cell r="B8">
            <v>400</v>
          </cell>
        </row>
        <row r="9">
          <cell r="A9">
            <v>400</v>
          </cell>
          <cell r="B9">
            <v>460</v>
          </cell>
        </row>
      </sheetData>
      <sheetData sheetId="2">
        <row r="1">
          <cell r="B1" t="str">
            <v>Effort</v>
          </cell>
        </row>
        <row r="2">
          <cell r="A2">
            <v>50</v>
          </cell>
          <cell r="B2">
            <v>10</v>
          </cell>
        </row>
        <row r="3">
          <cell r="A3">
            <v>100</v>
          </cell>
          <cell r="B3">
            <v>20</v>
          </cell>
        </row>
        <row r="4">
          <cell r="A4">
            <v>150</v>
          </cell>
          <cell r="B4">
            <v>30</v>
          </cell>
        </row>
        <row r="5">
          <cell r="A5">
            <v>200</v>
          </cell>
          <cell r="B5">
            <v>40</v>
          </cell>
        </row>
        <row r="6">
          <cell r="A6">
            <v>250</v>
          </cell>
          <cell r="B6">
            <v>50</v>
          </cell>
        </row>
        <row r="7">
          <cell r="A7">
            <v>300</v>
          </cell>
          <cell r="B7">
            <v>60</v>
          </cell>
        </row>
        <row r="8">
          <cell r="A8">
            <v>350</v>
          </cell>
          <cell r="B8">
            <v>70</v>
          </cell>
        </row>
        <row r="9">
          <cell r="A9">
            <v>400</v>
          </cell>
          <cell r="B9">
            <v>80</v>
          </cell>
        </row>
      </sheetData>
      <sheetData sheetId="3">
        <row r="1">
          <cell r="B1" t="str">
            <v>Effort</v>
          </cell>
        </row>
        <row r="2">
          <cell r="A2">
            <v>50</v>
          </cell>
          <cell r="B2">
            <v>45</v>
          </cell>
        </row>
        <row r="3">
          <cell r="A3">
            <v>100</v>
          </cell>
          <cell r="B3">
            <v>60</v>
          </cell>
        </row>
        <row r="4">
          <cell r="A4">
            <v>150</v>
          </cell>
          <cell r="B4">
            <v>70</v>
          </cell>
        </row>
        <row r="5">
          <cell r="A5">
            <v>200</v>
          </cell>
          <cell r="B5">
            <v>110</v>
          </cell>
        </row>
        <row r="6">
          <cell r="A6">
            <v>250</v>
          </cell>
          <cell r="B6">
            <v>153</v>
          </cell>
        </row>
        <row r="7">
          <cell r="A7">
            <v>300</v>
          </cell>
          <cell r="B7">
            <v>193</v>
          </cell>
        </row>
        <row r="8">
          <cell r="A8">
            <v>350</v>
          </cell>
          <cell r="B8">
            <v>224</v>
          </cell>
        </row>
        <row r="9">
          <cell r="A9">
            <v>400</v>
          </cell>
          <cell r="B9">
            <v>265</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ex"/>
      <sheetName val="Spur Small-Small"/>
      <sheetName val="Spur Small-Medium"/>
      <sheetName val="Spur Small-Small Idler"/>
      <sheetName val="Bevel"/>
      <sheetName val="Worm"/>
      <sheetName val="Small Compound"/>
      <sheetName val="Spur SmallSmall Eff"/>
      <sheetName val="Spur SmallMed Eff"/>
      <sheetName val="Spur Idler Eff"/>
      <sheetName val="Bevel Eff"/>
      <sheetName val="Worm Eff"/>
    </sheetNames>
    <sheetDataSet>
      <sheetData sheetId="0"/>
      <sheetData sheetId="1"/>
      <sheetData sheetId="2"/>
      <sheetData sheetId="3"/>
      <sheetData sheetId="4">
        <row r="1">
          <cell r="B1" t="str">
            <v>Effort</v>
          </cell>
        </row>
        <row r="2">
          <cell r="A2">
            <v>150</v>
          </cell>
          <cell r="B2">
            <v>30</v>
          </cell>
        </row>
        <row r="3">
          <cell r="A3">
            <v>200</v>
          </cell>
          <cell r="B3">
            <v>46</v>
          </cell>
        </row>
        <row r="4">
          <cell r="A4">
            <v>250</v>
          </cell>
          <cell r="B4">
            <v>60</v>
          </cell>
        </row>
        <row r="5">
          <cell r="A5">
            <v>300</v>
          </cell>
          <cell r="B5">
            <v>74</v>
          </cell>
        </row>
        <row r="6">
          <cell r="A6">
            <v>350</v>
          </cell>
          <cell r="B6">
            <v>105</v>
          </cell>
        </row>
        <row r="7">
          <cell r="A7">
            <v>400</v>
          </cell>
          <cell r="B7">
            <v>108</v>
          </cell>
        </row>
        <row r="8">
          <cell r="A8">
            <v>450</v>
          </cell>
          <cell r="B8">
            <v>134</v>
          </cell>
        </row>
      </sheetData>
      <sheetData sheetId="5">
        <row r="1">
          <cell r="B1" t="str">
            <v>Effort</v>
          </cell>
        </row>
        <row r="2">
          <cell r="A2">
            <v>200</v>
          </cell>
          <cell r="B2">
            <v>40</v>
          </cell>
        </row>
        <row r="3">
          <cell r="A3">
            <v>250</v>
          </cell>
          <cell r="B3">
            <v>66</v>
          </cell>
        </row>
        <row r="4">
          <cell r="A4">
            <v>300</v>
          </cell>
          <cell r="B4">
            <v>77</v>
          </cell>
        </row>
        <row r="5">
          <cell r="A5">
            <v>350</v>
          </cell>
          <cell r="B5">
            <v>90</v>
          </cell>
        </row>
        <row r="6">
          <cell r="A6">
            <v>400</v>
          </cell>
          <cell r="B6">
            <v>100</v>
          </cell>
        </row>
        <row r="7">
          <cell r="A7">
            <v>450</v>
          </cell>
          <cell r="B7">
            <v>105</v>
          </cell>
        </row>
        <row r="8">
          <cell r="A8">
            <v>500</v>
          </cell>
          <cell r="B8">
            <v>110</v>
          </cell>
        </row>
      </sheetData>
      <sheetData sheetId="6">
        <row r="1">
          <cell r="B1" t="str">
            <v>Effort (g)</v>
          </cell>
          <cell r="D1" t="str">
            <v>Efficiency (%)</v>
          </cell>
        </row>
        <row r="2">
          <cell r="A2">
            <v>50</v>
          </cell>
          <cell r="B2">
            <v>45</v>
          </cell>
          <cell r="D2">
            <v>51.85</v>
          </cell>
        </row>
        <row r="3">
          <cell r="A3">
            <v>100</v>
          </cell>
          <cell r="B3">
            <v>65</v>
          </cell>
          <cell r="D3">
            <v>71.790000000000006</v>
          </cell>
        </row>
        <row r="4">
          <cell r="A4">
            <v>150</v>
          </cell>
          <cell r="B4">
            <v>90</v>
          </cell>
          <cell r="D4">
            <v>77.77</v>
          </cell>
        </row>
        <row r="5">
          <cell r="A5">
            <v>200</v>
          </cell>
          <cell r="B5">
            <v>135</v>
          </cell>
          <cell r="D5">
            <v>69.13</v>
          </cell>
        </row>
        <row r="6">
          <cell r="A6">
            <v>250</v>
          </cell>
          <cell r="B6">
            <v>150</v>
          </cell>
          <cell r="D6">
            <v>77.77</v>
          </cell>
        </row>
        <row r="7">
          <cell r="A7">
            <v>300</v>
          </cell>
          <cell r="B7">
            <v>175</v>
          </cell>
          <cell r="D7">
            <v>79.989999999999995</v>
          </cell>
        </row>
        <row r="8">
          <cell r="A8">
            <v>350</v>
          </cell>
          <cell r="B8">
            <v>210</v>
          </cell>
          <cell r="D8">
            <v>77.77</v>
          </cell>
        </row>
        <row r="9">
          <cell r="A9">
            <v>400</v>
          </cell>
          <cell r="B9">
            <v>235</v>
          </cell>
          <cell r="D9">
            <v>79.430000000000007</v>
          </cell>
        </row>
      </sheetData>
      <sheetData sheetId="7">
        <row r="1">
          <cell r="B1" t="str">
            <v>Efficiency</v>
          </cell>
        </row>
        <row r="2">
          <cell r="A2">
            <v>50</v>
          </cell>
          <cell r="B2">
            <v>0.81967213114754101</v>
          </cell>
        </row>
        <row r="3">
          <cell r="A3">
            <v>100</v>
          </cell>
          <cell r="B3">
            <v>0.86956521739130432</v>
          </cell>
        </row>
        <row r="4">
          <cell r="A4">
            <v>150</v>
          </cell>
          <cell r="B4">
            <v>0.87209302325581395</v>
          </cell>
        </row>
        <row r="5">
          <cell r="A5">
            <v>200</v>
          </cell>
          <cell r="B5">
            <v>0.88495575221238942</v>
          </cell>
        </row>
        <row r="6">
          <cell r="A6">
            <v>250</v>
          </cell>
          <cell r="B6">
            <v>0.88652482269503541</v>
          </cell>
        </row>
        <row r="7">
          <cell r="A7">
            <v>300</v>
          </cell>
          <cell r="B7">
            <v>0.88235294117647056</v>
          </cell>
        </row>
      </sheetData>
      <sheetData sheetId="8">
        <row r="1">
          <cell r="B1" t="str">
            <v>Efficiency</v>
          </cell>
        </row>
        <row r="2">
          <cell r="A2">
            <v>50</v>
          </cell>
          <cell r="B2">
            <v>1</v>
          </cell>
        </row>
        <row r="3">
          <cell r="A3">
            <v>100</v>
          </cell>
          <cell r="B3">
            <v>1</v>
          </cell>
        </row>
        <row r="4">
          <cell r="A4">
            <v>150</v>
          </cell>
          <cell r="B4">
            <v>1</v>
          </cell>
        </row>
        <row r="5">
          <cell r="A5">
            <v>200</v>
          </cell>
          <cell r="B5">
            <v>1</v>
          </cell>
        </row>
        <row r="6">
          <cell r="A6">
            <v>250</v>
          </cell>
          <cell r="B6">
            <v>1</v>
          </cell>
        </row>
        <row r="7">
          <cell r="A7">
            <v>300</v>
          </cell>
          <cell r="B7">
            <v>1</v>
          </cell>
        </row>
      </sheetData>
      <sheetData sheetId="9">
        <row r="1">
          <cell r="B1" t="str">
            <v>Efficiency</v>
          </cell>
        </row>
        <row r="2">
          <cell r="A2">
            <v>50</v>
          </cell>
          <cell r="B2">
            <v>1.1111111111111109</v>
          </cell>
        </row>
        <row r="3">
          <cell r="A3">
            <v>100</v>
          </cell>
          <cell r="B3">
            <v>1.666666666666667</v>
          </cell>
        </row>
        <row r="4">
          <cell r="A4">
            <v>150</v>
          </cell>
          <cell r="B4">
            <v>2.1428571428571428</v>
          </cell>
        </row>
        <row r="5">
          <cell r="A5">
            <v>200</v>
          </cell>
          <cell r="B5">
            <v>1.8181818181818179</v>
          </cell>
        </row>
        <row r="6">
          <cell r="A6">
            <v>250</v>
          </cell>
          <cell r="B6">
            <v>1.6339869281045749</v>
          </cell>
        </row>
        <row r="7">
          <cell r="A7">
            <v>300</v>
          </cell>
          <cell r="B7">
            <v>1.55440414507772</v>
          </cell>
        </row>
        <row r="8">
          <cell r="A8">
            <v>350</v>
          </cell>
          <cell r="B8">
            <v>1.5625</v>
          </cell>
        </row>
        <row r="9">
          <cell r="A9">
            <v>400</v>
          </cell>
          <cell r="B9">
            <v>1.5094339622641511</v>
          </cell>
        </row>
      </sheetData>
      <sheetData sheetId="10">
        <row r="1">
          <cell r="B1" t="str">
            <v>Efficiency</v>
          </cell>
        </row>
        <row r="2">
          <cell r="A2">
            <v>150</v>
          </cell>
          <cell r="B2">
            <v>0.05</v>
          </cell>
        </row>
        <row r="3">
          <cell r="A3">
            <v>200</v>
          </cell>
          <cell r="B3">
            <v>5.7500000000000002E-2</v>
          </cell>
        </row>
        <row r="4">
          <cell r="A4">
            <v>250</v>
          </cell>
          <cell r="B4">
            <v>0.06</v>
          </cell>
        </row>
        <row r="5">
          <cell r="A5">
            <v>300</v>
          </cell>
          <cell r="B5">
            <v>6.1666666666666668E-2</v>
          </cell>
        </row>
        <row r="6">
          <cell r="A6">
            <v>350</v>
          </cell>
          <cell r="B6">
            <v>7.4999999999999997E-2</v>
          </cell>
        </row>
        <row r="7">
          <cell r="A7">
            <v>400</v>
          </cell>
          <cell r="B7">
            <v>6.7500000000000004E-2</v>
          </cell>
        </row>
        <row r="8">
          <cell r="A8">
            <v>450</v>
          </cell>
          <cell r="B8">
            <v>7.4444444444444438E-2</v>
          </cell>
        </row>
      </sheetData>
      <sheetData sheetId="11">
        <row r="1">
          <cell r="B1" t="str">
            <v>Efficiency</v>
          </cell>
        </row>
        <row r="2">
          <cell r="A2">
            <v>200</v>
          </cell>
          <cell r="B2">
            <v>0.125</v>
          </cell>
        </row>
        <row r="3">
          <cell r="A3">
            <v>250</v>
          </cell>
          <cell r="B3">
            <v>9.4696969696969696E-2</v>
          </cell>
        </row>
        <row r="4">
          <cell r="A4">
            <v>300</v>
          </cell>
          <cell r="B4">
            <v>9.7402597402597407E-2</v>
          </cell>
        </row>
        <row r="5">
          <cell r="A5">
            <v>350</v>
          </cell>
          <cell r="B5">
            <v>9.7222222222222224E-2</v>
          </cell>
        </row>
        <row r="6">
          <cell r="A6">
            <v>400</v>
          </cell>
          <cell r="B6">
            <v>0.1</v>
          </cell>
        </row>
        <row r="7">
          <cell r="A7">
            <v>450</v>
          </cell>
          <cell r="B7">
            <v>0.1071428571428571</v>
          </cell>
        </row>
        <row r="8">
          <cell r="A8">
            <v>500</v>
          </cell>
          <cell r="B8">
            <v>0.1136363636363636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ex"/>
      <sheetName val="Screw Jack"/>
      <sheetName val="Ball Bearing"/>
    </sheetNames>
    <sheetDataSet>
      <sheetData sheetId="0"/>
      <sheetData sheetId="1">
        <row r="1">
          <cell r="B1" t="str">
            <v>Effort (g)</v>
          </cell>
        </row>
        <row r="2">
          <cell r="A2">
            <v>50</v>
          </cell>
          <cell r="B2">
            <v>100</v>
          </cell>
        </row>
        <row r="3">
          <cell r="A3">
            <v>100</v>
          </cell>
          <cell r="B3">
            <v>84</v>
          </cell>
        </row>
        <row r="4">
          <cell r="A4">
            <v>150</v>
          </cell>
          <cell r="B4">
            <v>82</v>
          </cell>
        </row>
        <row r="5">
          <cell r="A5">
            <v>200</v>
          </cell>
          <cell r="B5">
            <v>81</v>
          </cell>
        </row>
        <row r="6">
          <cell r="A6">
            <v>250</v>
          </cell>
          <cell r="B6">
            <v>80</v>
          </cell>
        </row>
        <row r="7">
          <cell r="A7">
            <v>300</v>
          </cell>
          <cell r="B7">
            <v>79</v>
          </cell>
        </row>
        <row r="8">
          <cell r="A8">
            <v>350</v>
          </cell>
          <cell r="B8">
            <v>90</v>
          </cell>
        </row>
        <row r="9">
          <cell r="A9">
            <v>400</v>
          </cell>
          <cell r="B9">
            <v>100</v>
          </cell>
        </row>
        <row r="10">
          <cell r="A10">
            <v>450</v>
          </cell>
          <cell r="B10">
            <v>105</v>
          </cell>
        </row>
        <row r="11">
          <cell r="A11">
            <v>500</v>
          </cell>
          <cell r="B11">
            <v>110</v>
          </cell>
        </row>
      </sheetData>
      <sheetData sheetId="2">
        <row r="1">
          <cell r="B1" t="str">
            <v>Effort (g)</v>
          </cell>
          <cell r="D1" t="str">
            <v>Efficiency</v>
          </cell>
        </row>
        <row r="2">
          <cell r="A2">
            <v>50</v>
          </cell>
          <cell r="B2">
            <v>61</v>
          </cell>
          <cell r="D2">
            <v>0.81967213114754101</v>
          </cell>
        </row>
        <row r="3">
          <cell r="A3">
            <v>100</v>
          </cell>
          <cell r="B3">
            <v>116</v>
          </cell>
          <cell r="D3">
            <v>0.86206896551724133</v>
          </cell>
        </row>
        <row r="4">
          <cell r="A4">
            <v>150</v>
          </cell>
          <cell r="B4">
            <v>173</v>
          </cell>
          <cell r="D4">
            <v>0.86705202312138729</v>
          </cell>
        </row>
        <row r="5">
          <cell r="A5">
            <v>200</v>
          </cell>
          <cell r="B5">
            <v>228</v>
          </cell>
          <cell r="D5">
            <v>0.8771929824561403</v>
          </cell>
        </row>
        <row r="6">
          <cell r="A6">
            <v>250</v>
          </cell>
          <cell r="B6">
            <v>290</v>
          </cell>
          <cell r="D6">
            <v>0.86206896551724133</v>
          </cell>
        </row>
        <row r="7">
          <cell r="A7">
            <v>300</v>
          </cell>
          <cell r="B7">
            <v>318</v>
          </cell>
          <cell r="D7">
            <v>0.94339622641509435</v>
          </cell>
        </row>
        <row r="8">
          <cell r="A8">
            <v>350</v>
          </cell>
          <cell r="B8">
            <v>400</v>
          </cell>
          <cell r="D8">
            <v>0.875</v>
          </cell>
        </row>
        <row r="9">
          <cell r="A9">
            <v>400</v>
          </cell>
          <cell r="B9">
            <v>460</v>
          </cell>
          <cell r="D9">
            <v>0.86956521739130432</v>
          </cell>
        </row>
        <row r="10">
          <cell r="A10">
            <v>450</v>
          </cell>
          <cell r="B10">
            <v>520</v>
          </cell>
          <cell r="D10">
            <v>0.86538461538461542</v>
          </cell>
        </row>
        <row r="11">
          <cell r="A11">
            <v>500</v>
          </cell>
          <cell r="B11">
            <v>570</v>
          </cell>
          <cell r="D11">
            <v>0.8771929824561403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ex"/>
      <sheetName val="Screw Jack"/>
      <sheetName val="Ball Bearing"/>
    </sheetNames>
    <sheetDataSet>
      <sheetData sheetId="0"/>
      <sheetData sheetId="1">
        <row r="1">
          <cell r="C1" t="str">
            <v>Efficiency (%)</v>
          </cell>
        </row>
        <row r="2">
          <cell r="A2">
            <v>50</v>
          </cell>
          <cell r="C2">
            <v>0.99</v>
          </cell>
        </row>
        <row r="3">
          <cell r="A3">
            <v>100</v>
          </cell>
          <cell r="C3">
            <v>2.37</v>
          </cell>
        </row>
        <row r="4">
          <cell r="A4">
            <v>150</v>
          </cell>
          <cell r="C4">
            <v>3.64</v>
          </cell>
        </row>
        <row r="5">
          <cell r="A5">
            <v>200</v>
          </cell>
          <cell r="C5">
            <v>4.91</v>
          </cell>
        </row>
        <row r="6">
          <cell r="A6">
            <v>250</v>
          </cell>
          <cell r="C6">
            <v>6.22</v>
          </cell>
        </row>
        <row r="7">
          <cell r="A7">
            <v>300</v>
          </cell>
          <cell r="C7">
            <v>7.55</v>
          </cell>
        </row>
        <row r="8">
          <cell r="A8">
            <v>350</v>
          </cell>
          <cell r="C8">
            <v>7.76</v>
          </cell>
        </row>
        <row r="9">
          <cell r="A9">
            <v>400</v>
          </cell>
          <cell r="C9">
            <v>7.96</v>
          </cell>
        </row>
        <row r="10">
          <cell r="A10">
            <v>450</v>
          </cell>
          <cell r="C10">
            <v>8.5299999999999994</v>
          </cell>
        </row>
        <row r="11">
          <cell r="A11">
            <v>500</v>
          </cell>
          <cell r="C11">
            <v>9.0399999999999991</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sheetPr>
    <tabColor rgb="FFFF0000"/>
  </sheetPr>
  <dimension ref="A1:AR45"/>
  <sheetViews>
    <sheetView topLeftCell="C2" zoomScale="70" zoomScaleNormal="70" workbookViewId="0">
      <selection activeCell="C14" sqref="C14"/>
    </sheetView>
  </sheetViews>
  <sheetFormatPr defaultRowHeight="15" x14ac:dyDescent="0.25"/>
  <cols>
    <col min="1" max="1" width="17.42578125" customWidth="1"/>
    <col min="2" max="2" width="9.28515625" customWidth="1"/>
    <col min="3" max="3" width="19.85546875" customWidth="1"/>
    <col min="4" max="4" width="11.5703125" bestFit="1" customWidth="1"/>
    <col min="5" max="5" width="15.85546875" bestFit="1" customWidth="1"/>
    <col min="6" max="6" width="7.7109375" customWidth="1"/>
    <col min="7" max="7" width="19.85546875" customWidth="1"/>
    <col min="8" max="8" width="11.5703125" bestFit="1" customWidth="1"/>
    <col min="10" max="10" width="7.28515625" customWidth="1"/>
    <col min="11" max="11" width="17.85546875" customWidth="1"/>
    <col min="13" max="13" width="9" customWidth="1"/>
    <col min="15" max="15" width="9.7109375" customWidth="1"/>
  </cols>
  <sheetData>
    <row r="1" spans="1:32" x14ac:dyDescent="0.25">
      <c r="A1" s="1" t="s">
        <v>0</v>
      </c>
    </row>
    <row r="2" spans="1:32" x14ac:dyDescent="0.25">
      <c r="A2" s="1" t="s">
        <v>1</v>
      </c>
    </row>
    <row r="3" spans="1:32" ht="15.75" thickBot="1" x14ac:dyDescent="0.3">
      <c r="A3" s="1" t="s">
        <v>2</v>
      </c>
      <c r="K3" s="1" t="s">
        <v>3</v>
      </c>
    </row>
    <row r="4" spans="1:32" ht="16.5" thickTop="1" thickBot="1" x14ac:dyDescent="0.3">
      <c r="A4" s="323" t="s">
        <v>4</v>
      </c>
      <c r="B4" s="323"/>
      <c r="C4" s="323"/>
      <c r="D4" s="323"/>
      <c r="E4" s="324" t="s">
        <v>5</v>
      </c>
      <c r="F4" s="324"/>
      <c r="G4" s="324"/>
      <c r="H4" s="324"/>
      <c r="K4" s="323" t="s">
        <v>4</v>
      </c>
      <c r="L4" s="323"/>
      <c r="M4" s="323"/>
      <c r="N4" s="323"/>
      <c r="O4" s="324" t="s">
        <v>5</v>
      </c>
      <c r="P4" s="324"/>
      <c r="Q4" s="324"/>
      <c r="R4" s="324"/>
      <c r="U4" s="132" t="s">
        <v>6</v>
      </c>
      <c r="V4" s="133"/>
      <c r="W4" s="133"/>
      <c r="X4" s="133"/>
      <c r="Y4" s="133"/>
      <c r="Z4" s="133"/>
      <c r="AA4" s="134"/>
      <c r="AB4" s="197" t="s">
        <v>7</v>
      </c>
      <c r="AC4" s="198"/>
      <c r="AD4" s="198"/>
      <c r="AE4" s="198"/>
      <c r="AF4" s="199"/>
    </row>
    <row r="5" spans="1:32" ht="15.75" thickTop="1" x14ac:dyDescent="0.25">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0"/>
      <c r="AC5" s="201"/>
      <c r="AD5" s="201"/>
      <c r="AE5" s="201"/>
      <c r="AF5" s="202"/>
    </row>
    <row r="6" spans="1:32" x14ac:dyDescent="0.25">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0"/>
      <c r="AC6" s="201"/>
      <c r="AD6" s="201"/>
      <c r="AE6" s="201"/>
      <c r="AF6" s="202"/>
    </row>
    <row r="7" spans="1:32" x14ac:dyDescent="0.25">
      <c r="A7" s="15">
        <v>150</v>
      </c>
      <c r="B7" s="206"/>
      <c r="C7" s="206"/>
      <c r="D7" s="206"/>
      <c r="E7" s="17">
        <v>150</v>
      </c>
      <c r="F7" s="206"/>
      <c r="G7" s="206"/>
      <c r="H7" s="215"/>
      <c r="K7" s="15">
        <v>150</v>
      </c>
      <c r="L7" s="206"/>
      <c r="M7" s="16">
        <v>0.18</v>
      </c>
      <c r="N7" s="206"/>
      <c r="O7" s="17">
        <v>380</v>
      </c>
      <c r="P7" s="206"/>
      <c r="Q7" s="206"/>
      <c r="R7" s="215"/>
      <c r="U7" s="135" t="s">
        <v>14</v>
      </c>
      <c r="V7" s="136"/>
      <c r="W7" s="136"/>
      <c r="X7" s="136"/>
      <c r="Y7" s="136"/>
      <c r="Z7" s="136"/>
      <c r="AA7" s="137"/>
      <c r="AB7" s="200"/>
      <c r="AC7" s="201"/>
      <c r="AD7" s="201"/>
      <c r="AE7" s="201"/>
      <c r="AF7" s="202"/>
    </row>
    <row r="8" spans="1:32" x14ac:dyDescent="0.25">
      <c r="A8" s="15">
        <v>200</v>
      </c>
      <c r="B8" s="206"/>
      <c r="C8" s="206"/>
      <c r="D8" s="206"/>
      <c r="E8" s="17">
        <v>200</v>
      </c>
      <c r="F8" s="206"/>
      <c r="G8" s="206"/>
      <c r="H8" s="215"/>
      <c r="K8" s="15">
        <v>200</v>
      </c>
      <c r="L8" s="206"/>
      <c r="M8" s="16">
        <v>0.18</v>
      </c>
      <c r="N8" s="206"/>
      <c r="O8" s="17">
        <v>510</v>
      </c>
      <c r="P8" s="206"/>
      <c r="Q8" s="206"/>
      <c r="R8" s="215"/>
      <c r="U8" s="135" t="s">
        <v>15</v>
      </c>
      <c r="V8" s="136"/>
      <c r="W8" s="136"/>
      <c r="X8" s="136"/>
      <c r="Y8" s="136"/>
      <c r="Z8" s="136"/>
      <c r="AA8" s="137"/>
      <c r="AB8" s="200"/>
      <c r="AC8" s="201"/>
      <c r="AD8" s="201"/>
      <c r="AE8" s="201"/>
      <c r="AF8" s="202"/>
    </row>
    <row r="9" spans="1:32" x14ac:dyDescent="0.25">
      <c r="A9" s="15">
        <v>300</v>
      </c>
      <c r="B9" s="206"/>
      <c r="C9" s="206"/>
      <c r="D9" s="206"/>
      <c r="E9" s="17">
        <v>300</v>
      </c>
      <c r="F9" s="206"/>
      <c r="G9" s="206"/>
      <c r="H9" s="215"/>
      <c r="K9" s="15">
        <v>100</v>
      </c>
      <c r="L9" s="206"/>
      <c r="M9" s="16">
        <v>0.1</v>
      </c>
      <c r="N9" s="206"/>
      <c r="O9" s="17">
        <v>200</v>
      </c>
      <c r="P9" s="206"/>
      <c r="Q9" s="206"/>
      <c r="R9" s="215"/>
      <c r="U9" s="135" t="s">
        <v>16</v>
      </c>
      <c r="V9" s="136"/>
      <c r="W9" s="136"/>
      <c r="X9" s="136"/>
      <c r="Y9" s="136"/>
      <c r="Z9" s="136"/>
      <c r="AA9" s="137"/>
      <c r="AB9" s="200"/>
      <c r="AC9" s="201"/>
      <c r="AD9" s="201"/>
      <c r="AE9" s="201"/>
      <c r="AF9" s="202"/>
    </row>
    <row r="10" spans="1:32" x14ac:dyDescent="0.25">
      <c r="A10" s="15">
        <v>100</v>
      </c>
      <c r="B10" s="206"/>
      <c r="C10" s="206"/>
      <c r="D10" s="206"/>
      <c r="E10" s="17">
        <v>200</v>
      </c>
      <c r="F10" s="206"/>
      <c r="G10" s="206"/>
      <c r="H10" s="215"/>
      <c r="K10" s="15">
        <v>150</v>
      </c>
      <c r="L10" s="206"/>
      <c r="M10" s="16">
        <v>0.1</v>
      </c>
      <c r="N10" s="206"/>
      <c r="O10" s="17">
        <v>310</v>
      </c>
      <c r="P10" s="206"/>
      <c r="Q10" s="206"/>
      <c r="R10" s="215"/>
      <c r="U10" s="135"/>
      <c r="V10" s="136"/>
      <c r="W10" s="136"/>
      <c r="X10" s="136"/>
      <c r="Y10" s="136"/>
      <c r="Z10" s="136"/>
      <c r="AA10" s="137"/>
      <c r="AB10" s="200"/>
      <c r="AC10" s="201"/>
      <c r="AD10" s="201"/>
      <c r="AE10" s="201"/>
      <c r="AF10" s="202"/>
    </row>
    <row r="11" spans="1:32" ht="15.75" thickBot="1" x14ac:dyDescent="0.3">
      <c r="A11" s="19">
        <v>150</v>
      </c>
      <c r="B11" s="214"/>
      <c r="C11" s="214"/>
      <c r="D11" s="214"/>
      <c r="E11" s="21">
        <v>300</v>
      </c>
      <c r="F11" s="214"/>
      <c r="G11" s="214"/>
      <c r="H11" s="216"/>
      <c r="K11" s="19">
        <v>200</v>
      </c>
      <c r="L11" s="214"/>
      <c r="M11" s="20">
        <v>0.1</v>
      </c>
      <c r="N11" s="214"/>
      <c r="O11" s="21">
        <v>400</v>
      </c>
      <c r="P11" s="214"/>
      <c r="Q11" s="214"/>
      <c r="R11" s="216"/>
      <c r="U11" s="138"/>
      <c r="V11" s="139"/>
      <c r="W11" s="139"/>
      <c r="X11" s="139"/>
      <c r="Y11" s="139"/>
      <c r="Z11" s="139"/>
      <c r="AA11" s="140"/>
      <c r="AB11" s="203"/>
      <c r="AC11" s="204"/>
      <c r="AD11" s="204"/>
      <c r="AE11" s="204"/>
      <c r="AF11" s="205"/>
    </row>
    <row r="12" spans="1:32" ht="15.75" thickTop="1" x14ac:dyDescent="0.25"/>
    <row r="15" spans="1:32" x14ac:dyDescent="0.25">
      <c r="A15" s="1" t="s">
        <v>17</v>
      </c>
      <c r="B15" s="1"/>
      <c r="C15" s="1"/>
      <c r="D15" s="1"/>
      <c r="E15" s="1"/>
      <c r="F15" s="1"/>
    </row>
    <row r="16" spans="1:32" x14ac:dyDescent="0.25">
      <c r="A16" s="1" t="s">
        <v>18</v>
      </c>
      <c r="B16" s="1"/>
      <c r="C16" s="1"/>
      <c r="D16" s="1"/>
      <c r="E16" s="1" t="s">
        <v>19</v>
      </c>
      <c r="F16" s="1"/>
    </row>
    <row r="17" spans="1:44" ht="15.75" thickBot="1" x14ac:dyDescent="0.3"/>
    <row r="18" spans="1:44" ht="15.75" thickBot="1" x14ac:dyDescent="0.3">
      <c r="A18" s="181" t="s">
        <v>20</v>
      </c>
      <c r="E18" s="182" t="s">
        <v>20</v>
      </c>
      <c r="K18" s="317" t="s">
        <v>21</v>
      </c>
      <c r="L18" s="318"/>
      <c r="M18" s="318"/>
      <c r="N18" s="318"/>
      <c r="O18" s="318"/>
      <c r="P18" s="318"/>
      <c r="Q18" s="318"/>
      <c r="R18" s="318"/>
      <c r="S18" s="318"/>
      <c r="T18" s="319"/>
    </row>
    <row r="19" spans="1:44" x14ac:dyDescent="0.25">
      <c r="A19" s="183" t="s">
        <v>22</v>
      </c>
      <c r="E19" s="184" t="s">
        <v>23</v>
      </c>
      <c r="K19" s="200" t="s">
        <v>7</v>
      </c>
      <c r="L19" s="201"/>
      <c r="M19" s="201"/>
      <c r="N19" s="201"/>
      <c r="O19" s="201"/>
      <c r="P19" s="201"/>
      <c r="Q19" s="201"/>
      <c r="R19" s="201"/>
      <c r="S19" s="201"/>
      <c r="T19" s="202"/>
    </row>
    <row r="20" spans="1:44" x14ac:dyDescent="0.25">
      <c r="A20" s="183" t="s">
        <v>24</v>
      </c>
      <c r="E20" s="184" t="s">
        <v>24</v>
      </c>
      <c r="K20" s="200"/>
      <c r="L20" s="201"/>
      <c r="M20" s="201"/>
      <c r="N20" s="201"/>
      <c r="O20" s="201"/>
      <c r="P20" s="201"/>
      <c r="Q20" s="201"/>
      <c r="R20" s="201"/>
      <c r="S20" s="201"/>
      <c r="T20" s="202"/>
    </row>
    <row r="21" spans="1:44" ht="15.75" thickBot="1" x14ac:dyDescent="0.3">
      <c r="A21" s="185" t="s">
        <v>25</v>
      </c>
      <c r="E21" s="186" t="s">
        <v>26</v>
      </c>
      <c r="K21" s="200"/>
      <c r="L21" s="201"/>
      <c r="M21" s="201"/>
      <c r="N21" s="201"/>
      <c r="O21" s="201"/>
      <c r="P21" s="201"/>
      <c r="Q21" s="201"/>
      <c r="R21" s="201"/>
      <c r="S21" s="201"/>
      <c r="T21" s="202"/>
    </row>
    <row r="22" spans="1:44" ht="16.5" thickTop="1" thickBot="1" x14ac:dyDescent="0.3">
      <c r="A22" s="187" t="s">
        <v>27</v>
      </c>
      <c r="B22" s="188" t="s">
        <v>28</v>
      </c>
      <c r="C22" s="188" t="s">
        <v>29</v>
      </c>
      <c r="D22" s="189" t="s">
        <v>30</v>
      </c>
      <c r="E22" s="190" t="s">
        <v>27</v>
      </c>
      <c r="F22" s="191" t="s">
        <v>28</v>
      </c>
      <c r="G22" s="191" t="s">
        <v>29</v>
      </c>
      <c r="H22" s="192" t="s">
        <v>30</v>
      </c>
      <c r="K22" s="200"/>
      <c r="L22" s="201"/>
      <c r="M22" s="201"/>
      <c r="N22" s="201"/>
      <c r="O22" s="201"/>
      <c r="P22" s="201"/>
      <c r="Q22" s="201"/>
      <c r="R22" s="201"/>
      <c r="S22" s="201"/>
      <c r="T22" s="202"/>
    </row>
    <row r="23" spans="1:44" x14ac:dyDescent="0.25">
      <c r="A23" s="22">
        <v>100</v>
      </c>
      <c r="B23" s="193">
        <v>0.98</v>
      </c>
      <c r="C23" s="193">
        <v>1.6</v>
      </c>
      <c r="D23" s="194">
        <v>0.6</v>
      </c>
      <c r="E23" s="23">
        <v>100</v>
      </c>
      <c r="F23" s="195">
        <v>0.98</v>
      </c>
      <c r="G23" s="195">
        <v>1.6</v>
      </c>
      <c r="H23" s="196">
        <v>0.6</v>
      </c>
      <c r="K23" s="200"/>
      <c r="L23" s="201"/>
      <c r="M23" s="201"/>
      <c r="N23" s="201"/>
      <c r="O23" s="201"/>
      <c r="P23" s="201"/>
      <c r="Q23" s="201"/>
      <c r="R23" s="201"/>
      <c r="S23" s="201"/>
      <c r="T23" s="202"/>
    </row>
    <row r="24" spans="1:44" x14ac:dyDescent="0.25">
      <c r="A24" s="15">
        <v>200</v>
      </c>
      <c r="B24" s="206"/>
      <c r="C24" s="206"/>
      <c r="D24" s="215"/>
      <c r="E24" s="24">
        <v>200</v>
      </c>
      <c r="F24" s="206"/>
      <c r="G24" s="206"/>
      <c r="H24" s="215"/>
      <c r="K24" s="200"/>
      <c r="L24" s="201"/>
      <c r="M24" s="201"/>
      <c r="N24" s="201"/>
      <c r="O24" s="201"/>
      <c r="P24" s="201"/>
      <c r="Q24" s="201"/>
      <c r="R24" s="201"/>
      <c r="S24" s="201"/>
      <c r="T24" s="202"/>
    </row>
    <row r="25" spans="1:44" ht="15.75" thickBot="1" x14ac:dyDescent="0.3">
      <c r="A25" s="15">
        <v>300</v>
      </c>
      <c r="B25" s="206"/>
      <c r="C25" s="206"/>
      <c r="D25" s="215"/>
      <c r="E25" s="24">
        <v>300</v>
      </c>
      <c r="F25" s="206"/>
      <c r="G25" s="206"/>
      <c r="H25" s="215"/>
      <c r="K25" s="203"/>
      <c r="L25" s="204"/>
      <c r="M25" s="204"/>
      <c r="N25" s="204"/>
      <c r="O25" s="204"/>
      <c r="P25" s="204"/>
      <c r="Q25" s="204"/>
      <c r="R25" s="204"/>
      <c r="S25" s="204"/>
      <c r="T25" s="205"/>
    </row>
    <row r="26" spans="1:44" x14ac:dyDescent="0.25">
      <c r="A26" s="15">
        <v>400</v>
      </c>
      <c r="B26" s="206"/>
      <c r="C26" s="206"/>
      <c r="D26" s="215"/>
      <c r="E26" s="24">
        <v>400</v>
      </c>
      <c r="F26" s="206"/>
      <c r="G26" s="206"/>
      <c r="H26" s="215"/>
    </row>
    <row r="27" spans="1:44" ht="15.75" thickBot="1" x14ac:dyDescent="0.3">
      <c r="A27" s="19">
        <v>500</v>
      </c>
      <c r="B27" s="214"/>
      <c r="C27" s="214"/>
      <c r="D27" s="216"/>
      <c r="E27" s="25">
        <v>500</v>
      </c>
      <c r="F27" s="214"/>
      <c r="G27" s="214"/>
      <c r="H27" s="216"/>
    </row>
    <row r="28" spans="1:44" ht="15.75" thickTop="1" x14ac:dyDescent="0.25"/>
    <row r="31" spans="1:44" ht="15.75" thickBot="1" x14ac:dyDescent="0.3">
      <c r="A31" s="1" t="s">
        <v>31</v>
      </c>
      <c r="B31" s="1"/>
      <c r="C31" s="1"/>
    </row>
    <row r="32" spans="1:44" ht="15.75" thickBot="1" x14ac:dyDescent="0.3">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6.5" thickTop="1" thickBot="1" x14ac:dyDescent="0.3">
      <c r="A33" s="325" t="s">
        <v>36</v>
      </c>
      <c r="B33" s="326"/>
      <c r="C33" s="326"/>
      <c r="D33" s="326"/>
      <c r="E33" s="327"/>
      <c r="H33" s="333" t="s">
        <v>37</v>
      </c>
      <c r="I33" s="334"/>
      <c r="J33" s="334"/>
      <c r="K33" s="334"/>
      <c r="L33" s="334"/>
      <c r="M33" s="334"/>
      <c r="N33" s="334"/>
      <c r="O33" s="335"/>
      <c r="Q33" s="314" t="s">
        <v>38</v>
      </c>
      <c r="R33" s="315"/>
      <c r="S33" s="315"/>
      <c r="T33" s="315"/>
      <c r="U33" s="315"/>
      <c r="V33" s="315"/>
      <c r="W33" s="315"/>
      <c r="X33" s="315"/>
      <c r="Y33" s="315"/>
      <c r="Z33" s="316"/>
      <c r="AB33" s="155">
        <v>1</v>
      </c>
      <c r="AC33" s="311" t="s">
        <v>39</v>
      </c>
      <c r="AD33" s="312"/>
      <c r="AE33" s="312"/>
      <c r="AF33" s="312"/>
      <c r="AG33" s="312"/>
      <c r="AH33" s="312"/>
      <c r="AI33" s="312"/>
      <c r="AJ33" s="312"/>
      <c r="AK33" s="312"/>
      <c r="AL33" s="312"/>
      <c r="AM33" s="312"/>
      <c r="AN33" s="312"/>
      <c r="AO33" s="312"/>
      <c r="AP33" s="312"/>
      <c r="AQ33" s="312"/>
      <c r="AR33" s="313"/>
    </row>
    <row r="34" spans="1:44" ht="15.75" thickTop="1" x14ac:dyDescent="0.25">
      <c r="A34" s="2" t="s">
        <v>40</v>
      </c>
      <c r="B34" s="3" t="s">
        <v>41</v>
      </c>
      <c r="C34" s="3" t="s">
        <v>42</v>
      </c>
      <c r="D34" s="3" t="s">
        <v>43</v>
      </c>
      <c r="E34" s="32" t="s">
        <v>44</v>
      </c>
      <c r="H34" s="336" t="s">
        <v>45</v>
      </c>
      <c r="I34" s="337"/>
      <c r="J34" s="337"/>
      <c r="K34" s="337"/>
      <c r="L34" s="337"/>
      <c r="M34" s="337"/>
      <c r="N34" s="337"/>
      <c r="O34" s="338"/>
      <c r="Q34" s="141" t="s">
        <v>46</v>
      </c>
      <c r="R34" s="142" t="s">
        <v>47</v>
      </c>
      <c r="S34" s="142" t="s">
        <v>48</v>
      </c>
      <c r="T34" s="142" t="s">
        <v>49</v>
      </c>
      <c r="U34" s="142" t="s">
        <v>50</v>
      </c>
      <c r="V34" s="142" t="s">
        <v>51</v>
      </c>
      <c r="W34" s="142" t="s">
        <v>51</v>
      </c>
      <c r="X34" s="142" t="s">
        <v>52</v>
      </c>
      <c r="Y34" s="142" t="s">
        <v>53</v>
      </c>
      <c r="Z34" s="143" t="s">
        <v>54</v>
      </c>
      <c r="AB34" s="155" t="s">
        <v>55</v>
      </c>
      <c r="AC34" s="305"/>
      <c r="AD34" s="306"/>
      <c r="AE34" s="306"/>
      <c r="AF34" s="306"/>
      <c r="AG34" s="306"/>
      <c r="AH34" s="306"/>
      <c r="AI34" s="306"/>
      <c r="AJ34" s="306"/>
      <c r="AK34" s="306"/>
      <c r="AL34" s="306"/>
      <c r="AM34" s="306"/>
      <c r="AN34" s="306"/>
      <c r="AO34" s="306"/>
      <c r="AP34" s="306"/>
      <c r="AQ34" s="306"/>
      <c r="AR34" s="307"/>
    </row>
    <row r="35" spans="1:44" ht="15.75" thickBot="1" x14ac:dyDescent="0.3">
      <c r="A35" s="4">
        <v>100</v>
      </c>
      <c r="B35" s="5">
        <v>0.98</v>
      </c>
      <c r="C35" s="5">
        <v>0.5</v>
      </c>
      <c r="D35" s="5">
        <v>0.5</v>
      </c>
      <c r="E35" s="33">
        <v>1</v>
      </c>
      <c r="H35" s="320" t="s">
        <v>56</v>
      </c>
      <c r="I35" s="321"/>
      <c r="J35" s="321"/>
      <c r="K35" s="321"/>
      <c r="L35" s="321"/>
      <c r="M35" s="321"/>
      <c r="N35" s="321"/>
      <c r="O35" s="322"/>
      <c r="Q35" s="144" t="s">
        <v>57</v>
      </c>
      <c r="R35" s="145" t="s">
        <v>57</v>
      </c>
      <c r="S35" s="145" t="s">
        <v>57</v>
      </c>
      <c r="T35" s="145" t="s">
        <v>57</v>
      </c>
      <c r="U35" s="145" t="s">
        <v>57</v>
      </c>
      <c r="V35" s="145" t="s">
        <v>57</v>
      </c>
      <c r="W35" s="145" t="s">
        <v>58</v>
      </c>
      <c r="X35" s="145" t="s">
        <v>58</v>
      </c>
      <c r="Y35" s="145" t="s">
        <v>58</v>
      </c>
      <c r="Z35" s="146" t="s">
        <v>58</v>
      </c>
      <c r="AB35" s="155">
        <v>2</v>
      </c>
      <c r="AC35" s="299" t="s">
        <v>59</v>
      </c>
      <c r="AD35" s="300"/>
      <c r="AE35" s="300"/>
      <c r="AF35" s="300"/>
      <c r="AG35" s="300"/>
      <c r="AH35" s="300"/>
      <c r="AI35" s="300"/>
      <c r="AJ35" s="300"/>
      <c r="AK35" s="300"/>
      <c r="AL35" s="300"/>
      <c r="AM35" s="300"/>
      <c r="AN35" s="300"/>
      <c r="AO35" s="300"/>
      <c r="AP35" s="300"/>
      <c r="AQ35" s="300"/>
      <c r="AR35" s="301"/>
    </row>
    <row r="36" spans="1:44" ht="16.5" thickTop="1" thickBot="1" x14ac:dyDescent="0.3">
      <c r="A36" s="4">
        <v>200</v>
      </c>
      <c r="B36" s="210"/>
      <c r="C36" s="210"/>
      <c r="D36" s="210"/>
      <c r="E36" s="211"/>
      <c r="H36" s="331" t="s">
        <v>60</v>
      </c>
      <c r="I36" s="331" t="s">
        <v>61</v>
      </c>
      <c r="J36" s="328" t="s">
        <v>62</v>
      </c>
      <c r="K36" s="328"/>
      <c r="L36" s="329"/>
      <c r="M36" s="330" t="s">
        <v>63</v>
      </c>
      <c r="N36" s="328"/>
      <c r="O36" s="329"/>
      <c r="Q36" s="147">
        <v>50</v>
      </c>
      <c r="R36" s="148">
        <v>50</v>
      </c>
      <c r="S36" s="148">
        <v>50</v>
      </c>
      <c r="T36" s="148">
        <v>50</v>
      </c>
      <c r="U36" s="148">
        <v>50</v>
      </c>
      <c r="V36" s="148">
        <v>250</v>
      </c>
      <c r="W36" s="148">
        <v>2.4500000000000002</v>
      </c>
      <c r="X36" s="148">
        <v>1.25</v>
      </c>
      <c r="Y36" s="148">
        <v>1.25</v>
      </c>
      <c r="Z36" s="149">
        <v>2.5</v>
      </c>
      <c r="AB36" s="155" t="s">
        <v>55</v>
      </c>
      <c r="AC36" s="305"/>
      <c r="AD36" s="306"/>
      <c r="AE36" s="306"/>
      <c r="AF36" s="306"/>
      <c r="AG36" s="306"/>
      <c r="AH36" s="306"/>
      <c r="AI36" s="306"/>
      <c r="AJ36" s="306"/>
      <c r="AK36" s="306"/>
      <c r="AL36" s="306"/>
      <c r="AM36" s="306"/>
      <c r="AN36" s="306"/>
      <c r="AO36" s="306"/>
      <c r="AP36" s="306"/>
      <c r="AQ36" s="306"/>
      <c r="AR36" s="307"/>
    </row>
    <row r="37" spans="1:44" ht="16.5" thickTop="1" thickBot="1" x14ac:dyDescent="0.3">
      <c r="A37" s="4">
        <v>300</v>
      </c>
      <c r="B37" s="210"/>
      <c r="C37" s="210"/>
      <c r="D37" s="210"/>
      <c r="E37" s="211"/>
      <c r="H37" s="332"/>
      <c r="I37" s="332"/>
      <c r="J37" s="27" t="s">
        <v>42</v>
      </c>
      <c r="K37" s="7" t="s">
        <v>43</v>
      </c>
      <c r="L37" s="7" t="s">
        <v>64</v>
      </c>
      <c r="M37" s="7" t="s">
        <v>42</v>
      </c>
      <c r="N37" s="7" t="s">
        <v>43</v>
      </c>
      <c r="O37" s="8" t="s">
        <v>64</v>
      </c>
      <c r="Q37" s="150">
        <v>100</v>
      </c>
      <c r="R37" s="52">
        <v>100</v>
      </c>
      <c r="S37" s="52">
        <v>100</v>
      </c>
      <c r="T37" s="52">
        <v>100</v>
      </c>
      <c r="U37" s="52">
        <v>100</v>
      </c>
      <c r="V37" s="206"/>
      <c r="W37" s="206"/>
      <c r="X37" s="206"/>
      <c r="Y37" s="206"/>
      <c r="Z37" s="207"/>
      <c r="AB37" s="155">
        <v>3</v>
      </c>
      <c r="AC37" s="299" t="s">
        <v>65</v>
      </c>
      <c r="AD37" s="300"/>
      <c r="AE37" s="300"/>
      <c r="AF37" s="300"/>
      <c r="AG37" s="300"/>
      <c r="AH37" s="300"/>
      <c r="AI37" s="300"/>
      <c r="AJ37" s="300"/>
      <c r="AK37" s="300"/>
      <c r="AL37" s="300"/>
      <c r="AM37" s="300"/>
      <c r="AN37" s="300"/>
      <c r="AO37" s="300"/>
      <c r="AP37" s="300"/>
      <c r="AQ37" s="300"/>
      <c r="AR37" s="301"/>
    </row>
    <row r="38" spans="1:44" ht="15.75" thickTop="1" x14ac:dyDescent="0.25">
      <c r="A38" s="4">
        <v>400</v>
      </c>
      <c r="B38" s="210"/>
      <c r="C38" s="210"/>
      <c r="D38" s="210"/>
      <c r="E38" s="211"/>
      <c r="H38" s="28">
        <v>0</v>
      </c>
      <c r="I38" s="29">
        <v>0.36</v>
      </c>
      <c r="J38" s="210"/>
      <c r="K38" s="210"/>
      <c r="L38" s="210"/>
      <c r="M38" s="210"/>
      <c r="N38" s="210"/>
      <c r="O38" s="211"/>
      <c r="Q38" s="150">
        <v>150</v>
      </c>
      <c r="R38" s="52">
        <v>150</v>
      </c>
      <c r="S38" s="52">
        <v>150</v>
      </c>
      <c r="T38" s="52">
        <v>150</v>
      </c>
      <c r="U38" s="52">
        <v>150</v>
      </c>
      <c r="V38" s="206"/>
      <c r="W38" s="206"/>
      <c r="X38" s="206"/>
      <c r="Y38" s="206"/>
      <c r="Z38" s="207"/>
      <c r="AB38" s="155" t="s">
        <v>55</v>
      </c>
      <c r="AC38" s="308"/>
      <c r="AD38" s="309"/>
      <c r="AE38" s="309"/>
      <c r="AF38" s="309"/>
      <c r="AG38" s="309"/>
      <c r="AH38" s="309"/>
      <c r="AI38" s="309"/>
      <c r="AJ38" s="309"/>
      <c r="AK38" s="309"/>
      <c r="AL38" s="309"/>
      <c r="AM38" s="309"/>
      <c r="AN38" s="309"/>
      <c r="AO38" s="309"/>
      <c r="AP38" s="309"/>
      <c r="AQ38" s="309"/>
      <c r="AR38" s="310"/>
    </row>
    <row r="39" spans="1:44" ht="15.75" thickBot="1" x14ac:dyDescent="0.3">
      <c r="A39" s="6">
        <v>500</v>
      </c>
      <c r="B39" s="212"/>
      <c r="C39" s="212"/>
      <c r="D39" s="212"/>
      <c r="E39" s="213"/>
      <c r="H39" s="30">
        <v>0.06</v>
      </c>
      <c r="I39" s="9">
        <v>0.3</v>
      </c>
      <c r="J39" s="210"/>
      <c r="K39" s="210"/>
      <c r="L39" s="210"/>
      <c r="M39" s="210"/>
      <c r="N39" s="210"/>
      <c r="O39" s="211"/>
      <c r="Q39" s="150">
        <v>200</v>
      </c>
      <c r="R39" s="52">
        <v>200</v>
      </c>
      <c r="S39" s="52">
        <v>200</v>
      </c>
      <c r="T39" s="52">
        <v>200</v>
      </c>
      <c r="U39" s="52">
        <v>200</v>
      </c>
      <c r="V39" s="206"/>
      <c r="W39" s="206"/>
      <c r="X39" s="206"/>
      <c r="Y39" s="206"/>
      <c r="Z39" s="207"/>
      <c r="AB39" s="155">
        <v>4</v>
      </c>
      <c r="AC39" s="299" t="s">
        <v>66</v>
      </c>
      <c r="AD39" s="300"/>
      <c r="AE39" s="300"/>
      <c r="AF39" s="300"/>
      <c r="AG39" s="300"/>
      <c r="AH39" s="300"/>
      <c r="AI39" s="300"/>
      <c r="AJ39" s="300"/>
      <c r="AK39" s="300"/>
      <c r="AL39" s="300"/>
      <c r="AM39" s="300"/>
      <c r="AN39" s="300"/>
      <c r="AO39" s="300"/>
      <c r="AP39" s="300"/>
      <c r="AQ39" s="300"/>
      <c r="AR39" s="301"/>
    </row>
    <row r="40" spans="1:44" ht="16.5" thickTop="1" thickBot="1" x14ac:dyDescent="0.3">
      <c r="H40" s="30">
        <v>0.12</v>
      </c>
      <c r="I40" s="9">
        <v>0.24</v>
      </c>
      <c r="J40" s="210"/>
      <c r="K40" s="210"/>
      <c r="L40" s="210"/>
      <c r="M40" s="210"/>
      <c r="N40" s="210"/>
      <c r="O40" s="211"/>
      <c r="Q40" s="151">
        <v>250</v>
      </c>
      <c r="R40" s="152">
        <v>250</v>
      </c>
      <c r="S40" s="152">
        <v>250</v>
      </c>
      <c r="T40" s="152">
        <v>250</v>
      </c>
      <c r="U40" s="152">
        <v>250</v>
      </c>
      <c r="V40" s="208"/>
      <c r="W40" s="208"/>
      <c r="X40" s="208"/>
      <c r="Y40" s="208"/>
      <c r="Z40" s="209"/>
      <c r="AB40" s="156" t="s">
        <v>55</v>
      </c>
      <c r="AC40" s="302"/>
      <c r="AD40" s="303"/>
      <c r="AE40" s="303"/>
      <c r="AF40" s="303"/>
      <c r="AG40" s="303"/>
      <c r="AH40" s="303"/>
      <c r="AI40" s="303"/>
      <c r="AJ40" s="303"/>
      <c r="AK40" s="303"/>
      <c r="AL40" s="303"/>
      <c r="AM40" s="303"/>
      <c r="AN40" s="303"/>
      <c r="AO40" s="303"/>
      <c r="AP40" s="303"/>
      <c r="AQ40" s="303"/>
      <c r="AR40" s="304"/>
    </row>
    <row r="41" spans="1:44" x14ac:dyDescent="0.25">
      <c r="H41" s="30">
        <v>0.18</v>
      </c>
      <c r="I41" s="9">
        <v>0.18</v>
      </c>
      <c r="J41" s="210"/>
      <c r="K41" s="210"/>
      <c r="L41" s="210"/>
      <c r="M41" s="210"/>
      <c r="N41" s="210"/>
      <c r="O41" s="211"/>
    </row>
    <row r="42" spans="1:44" x14ac:dyDescent="0.25">
      <c r="H42" s="30">
        <v>0.24</v>
      </c>
      <c r="I42" s="9">
        <v>0.12</v>
      </c>
      <c r="J42" s="210"/>
      <c r="K42" s="210"/>
      <c r="L42" s="210"/>
      <c r="M42" s="210"/>
      <c r="N42" s="210"/>
      <c r="O42" s="211"/>
    </row>
    <row r="43" spans="1:44" x14ac:dyDescent="0.25">
      <c r="H43" s="30">
        <v>0.3</v>
      </c>
      <c r="I43" s="9">
        <v>0.06</v>
      </c>
      <c r="J43" s="210"/>
      <c r="K43" s="210"/>
      <c r="L43" s="210"/>
      <c r="M43" s="210"/>
      <c r="N43" s="210"/>
      <c r="O43" s="211"/>
    </row>
    <row r="44" spans="1:44" ht="15.75" thickBot="1" x14ac:dyDescent="0.3">
      <c r="H44" s="31">
        <v>0.36</v>
      </c>
      <c r="I44" s="10">
        <v>0</v>
      </c>
      <c r="J44" s="212"/>
      <c r="K44" s="212"/>
      <c r="L44" s="212"/>
      <c r="M44" s="212"/>
      <c r="N44" s="212"/>
      <c r="O44" s="213"/>
    </row>
    <row r="45" spans="1:44" ht="15.75" thickTop="1" x14ac:dyDescent="0.25"/>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sheetPr>
    <tabColor rgb="FFFF0000"/>
  </sheetPr>
  <dimension ref="A1:AF63"/>
  <sheetViews>
    <sheetView zoomScale="55" zoomScaleNormal="55" workbookViewId="0">
      <selection activeCell="Q58" sqref="Q58:T62"/>
    </sheetView>
  </sheetViews>
  <sheetFormatPr defaultRowHeight="15" x14ac:dyDescent="0.25"/>
  <cols>
    <col min="1" max="1" width="11" customWidth="1"/>
    <col min="2" max="2" width="13" customWidth="1"/>
    <col min="5" max="5" width="13.42578125" customWidth="1"/>
    <col min="10" max="10" width="17.42578125" bestFit="1" customWidth="1"/>
    <col min="11" max="11" width="16" customWidth="1"/>
    <col min="12" max="12" width="20.5703125" customWidth="1"/>
    <col min="13" max="13" width="15.5703125" customWidth="1"/>
    <col min="14" max="14" width="20.28515625" customWidth="1"/>
    <col min="16" max="16" width="18.85546875" customWidth="1"/>
    <col min="17" max="17" width="29.7109375" bestFit="1" customWidth="1"/>
    <col min="18" max="18" width="24.42578125" bestFit="1" customWidth="1"/>
    <col min="19" max="19" width="14.42578125" bestFit="1" customWidth="1"/>
    <col min="20" max="20" width="13.5703125" bestFit="1" customWidth="1"/>
    <col min="22" max="22" width="14.42578125" customWidth="1"/>
  </cols>
  <sheetData>
    <row r="1" spans="1:32" x14ac:dyDescent="0.25">
      <c r="A1" s="1" t="s">
        <v>67</v>
      </c>
    </row>
    <row r="3" spans="1:32" x14ac:dyDescent="0.25">
      <c r="A3" s="1" t="s">
        <v>68</v>
      </c>
      <c r="J3" s="1" t="s">
        <v>69</v>
      </c>
      <c r="P3" s="1" t="s">
        <v>70</v>
      </c>
      <c r="V3" s="1" t="s">
        <v>71</v>
      </c>
    </row>
    <row r="4" spans="1:32" ht="15.75" thickBot="1" x14ac:dyDescent="0.3">
      <c r="P4" s="1" t="s">
        <v>72</v>
      </c>
    </row>
    <row r="5" spans="1:32" ht="16.5" thickTop="1" thickBot="1" x14ac:dyDescent="0.3">
      <c r="A5" s="34" t="s">
        <v>73</v>
      </c>
      <c r="B5" s="35"/>
      <c r="C5" s="36"/>
      <c r="J5" s="26"/>
      <c r="K5" s="366" t="s">
        <v>74</v>
      </c>
      <c r="L5" s="366"/>
      <c r="M5" s="360" t="s">
        <v>75</v>
      </c>
      <c r="N5" s="361"/>
      <c r="P5" s="348" t="s">
        <v>76</v>
      </c>
      <c r="Q5" s="349"/>
      <c r="R5" s="349"/>
      <c r="S5" s="349"/>
      <c r="T5" s="350"/>
      <c r="V5" s="158" t="s">
        <v>77</v>
      </c>
      <c r="W5" s="158" t="s">
        <v>78</v>
      </c>
      <c r="X5" s="158" t="s">
        <v>79</v>
      </c>
    </row>
    <row r="6" spans="1:32" ht="16.5" thickTop="1" thickBot="1" x14ac:dyDescent="0.3">
      <c r="A6" s="37" t="s">
        <v>80</v>
      </c>
      <c r="B6" s="38"/>
      <c r="C6" s="39"/>
      <c r="J6" s="51" t="s">
        <v>81</v>
      </c>
      <c r="K6" s="51" t="s">
        <v>82</v>
      </c>
      <c r="L6" s="51" t="s">
        <v>83</v>
      </c>
      <c r="M6" s="51" t="s">
        <v>82</v>
      </c>
      <c r="N6" s="51" t="s">
        <v>83</v>
      </c>
      <c r="P6" s="351" t="s">
        <v>84</v>
      </c>
      <c r="Q6" s="352"/>
      <c r="R6" s="352"/>
      <c r="S6" s="352"/>
      <c r="T6" s="353"/>
      <c r="V6" s="161" t="s">
        <v>85</v>
      </c>
      <c r="W6" s="228"/>
      <c r="X6" s="228"/>
    </row>
    <row r="7" spans="1:32" ht="16.5" thickTop="1" thickBot="1" x14ac:dyDescent="0.3">
      <c r="A7" s="40"/>
      <c r="B7" s="357" t="s">
        <v>86</v>
      </c>
      <c r="C7" s="358"/>
      <c r="D7" s="362"/>
      <c r="E7" s="363" t="s">
        <v>87</v>
      </c>
      <c r="F7" s="364"/>
      <c r="G7" s="365"/>
      <c r="J7" s="53" t="s">
        <v>88</v>
      </c>
      <c r="K7" s="219"/>
      <c r="L7" s="220"/>
      <c r="M7" s="220"/>
      <c r="N7" s="221"/>
      <c r="P7" s="57" t="s">
        <v>89</v>
      </c>
      <c r="Q7" s="58" t="s">
        <v>90</v>
      </c>
      <c r="R7" s="58" t="s">
        <v>91</v>
      </c>
      <c r="S7" s="58" t="s">
        <v>92</v>
      </c>
      <c r="T7" s="59" t="s">
        <v>93</v>
      </c>
      <c r="V7" s="162" t="s">
        <v>94</v>
      </c>
      <c r="W7" s="229"/>
      <c r="X7" s="229"/>
    </row>
    <row r="8" spans="1:32" ht="15.75" thickTop="1" x14ac:dyDescent="0.25">
      <c r="A8" s="42" t="s">
        <v>95</v>
      </c>
      <c r="B8" s="43" t="s">
        <v>96</v>
      </c>
      <c r="C8" s="44" t="s">
        <v>97</v>
      </c>
      <c r="D8" s="44" t="s">
        <v>97</v>
      </c>
      <c r="E8" s="44" t="s">
        <v>96</v>
      </c>
      <c r="F8" s="44" t="s">
        <v>97</v>
      </c>
      <c r="G8" s="44" t="s">
        <v>97</v>
      </c>
      <c r="J8" s="54" t="s">
        <v>98</v>
      </c>
      <c r="K8" s="222"/>
      <c r="L8" s="223"/>
      <c r="M8" s="223"/>
      <c r="N8" s="224"/>
      <c r="P8" s="22">
        <v>0</v>
      </c>
      <c r="Q8" s="220"/>
      <c r="R8" s="220"/>
      <c r="S8" s="220"/>
      <c r="T8" s="221"/>
      <c r="V8" s="162" t="s">
        <v>99</v>
      </c>
      <c r="W8" s="229"/>
      <c r="X8" s="229"/>
    </row>
    <row r="9" spans="1:32" ht="15.75" thickBot="1" x14ac:dyDescent="0.3">
      <c r="A9" s="42" t="s">
        <v>100</v>
      </c>
      <c r="B9" s="45" t="s">
        <v>101</v>
      </c>
      <c r="C9" s="42" t="s">
        <v>101</v>
      </c>
      <c r="D9" s="42" t="s">
        <v>101</v>
      </c>
      <c r="E9" s="42" t="s">
        <v>101</v>
      </c>
      <c r="F9" s="42" t="s">
        <v>101</v>
      </c>
      <c r="G9" s="42" t="s">
        <v>101</v>
      </c>
      <c r="J9" s="55" t="s">
        <v>102</v>
      </c>
      <c r="K9" s="225"/>
      <c r="L9" s="226"/>
      <c r="M9" s="226"/>
      <c r="N9" s="227"/>
      <c r="P9" s="15" t="s">
        <v>103</v>
      </c>
      <c r="Q9" s="223"/>
      <c r="R9" s="223"/>
      <c r="S9" s="223"/>
      <c r="T9" s="224"/>
      <c r="V9" s="163" t="s">
        <v>104</v>
      </c>
      <c r="W9" s="230"/>
      <c r="X9" s="230"/>
    </row>
    <row r="10" spans="1:32" ht="15.75" thickTop="1" x14ac:dyDescent="0.25">
      <c r="A10" s="42" t="s">
        <v>105</v>
      </c>
      <c r="B10" s="45" t="s">
        <v>106</v>
      </c>
      <c r="C10" s="42" t="s">
        <v>106</v>
      </c>
      <c r="D10" s="42" t="s">
        <v>106</v>
      </c>
      <c r="E10" s="42" t="s">
        <v>106</v>
      </c>
      <c r="F10" s="42" t="s">
        <v>106</v>
      </c>
      <c r="G10" s="42" t="s">
        <v>106</v>
      </c>
      <c r="P10" s="15" t="s">
        <v>107</v>
      </c>
      <c r="Q10" s="223"/>
      <c r="R10" s="223"/>
      <c r="S10" s="223"/>
      <c r="T10" s="224"/>
      <c r="V10" s="130"/>
      <c r="W10" s="130"/>
      <c r="X10" s="130"/>
    </row>
    <row r="11" spans="1:32" x14ac:dyDescent="0.25">
      <c r="A11" s="42"/>
      <c r="B11" s="45" t="s">
        <v>108</v>
      </c>
      <c r="C11" s="42" t="s">
        <v>109</v>
      </c>
      <c r="D11" s="42" t="s">
        <v>108</v>
      </c>
      <c r="E11" s="42" t="s">
        <v>108</v>
      </c>
      <c r="F11" s="42" t="s">
        <v>109</v>
      </c>
      <c r="G11" s="42" t="s">
        <v>108</v>
      </c>
      <c r="P11" s="15" t="s">
        <v>110</v>
      </c>
      <c r="Q11" s="223"/>
      <c r="R11" s="223"/>
      <c r="S11" s="223"/>
      <c r="T11" s="224"/>
    </row>
    <row r="12" spans="1:32" ht="15.75" thickBot="1" x14ac:dyDescent="0.3">
      <c r="A12" s="46"/>
      <c r="B12" s="41" t="s">
        <v>111</v>
      </c>
      <c r="C12" s="47" t="s">
        <v>57</v>
      </c>
      <c r="D12" s="47" t="s">
        <v>112</v>
      </c>
      <c r="E12" s="47" t="s">
        <v>113</v>
      </c>
      <c r="F12" s="47" t="s">
        <v>57</v>
      </c>
      <c r="G12" s="47" t="s">
        <v>114</v>
      </c>
      <c r="J12" s="69"/>
      <c r="P12" s="19" t="s">
        <v>115</v>
      </c>
      <c r="Q12" s="226"/>
      <c r="R12" s="226"/>
      <c r="S12" s="226"/>
      <c r="T12" s="227"/>
    </row>
    <row r="13" spans="1:32" ht="16.5" thickTop="1" thickBot="1" x14ac:dyDescent="0.3">
      <c r="A13" s="48">
        <v>15</v>
      </c>
      <c r="B13" s="217"/>
      <c r="C13" s="217"/>
      <c r="D13" s="217"/>
      <c r="E13" s="217"/>
      <c r="F13" s="217"/>
      <c r="G13" s="218"/>
    </row>
    <row r="14" spans="1:32" ht="16.5" thickTop="1" thickBot="1" x14ac:dyDescent="0.3">
      <c r="A14" s="49">
        <v>25</v>
      </c>
      <c r="B14" s="210"/>
      <c r="C14" s="210"/>
      <c r="D14" s="210"/>
      <c r="E14" s="210"/>
      <c r="F14" s="210"/>
      <c r="G14" s="211"/>
      <c r="P14" s="354" t="s">
        <v>116</v>
      </c>
      <c r="Q14" s="355"/>
      <c r="R14" s="355"/>
      <c r="S14" s="355"/>
      <c r="T14" s="356"/>
      <c r="V14" s="1" t="s">
        <v>35</v>
      </c>
    </row>
    <row r="15" spans="1:32" ht="15.75" thickBot="1" x14ac:dyDescent="0.3">
      <c r="A15" s="49">
        <v>35</v>
      </c>
      <c r="B15" s="210"/>
      <c r="C15" s="210"/>
      <c r="D15" s="210"/>
      <c r="E15" s="210"/>
      <c r="F15" s="210"/>
      <c r="G15" s="211"/>
      <c r="P15" s="357" t="s">
        <v>84</v>
      </c>
      <c r="Q15" s="358"/>
      <c r="R15" s="358"/>
      <c r="S15" s="358"/>
      <c r="T15" s="359"/>
      <c r="V15" s="160">
        <v>1</v>
      </c>
      <c r="W15" s="342" t="s">
        <v>117</v>
      </c>
      <c r="X15" s="343"/>
      <c r="Y15" s="343"/>
      <c r="Z15" s="343"/>
      <c r="AA15" s="343"/>
      <c r="AB15" s="343"/>
      <c r="AC15" s="343"/>
      <c r="AD15" s="343"/>
      <c r="AE15" s="343"/>
      <c r="AF15" s="344"/>
    </row>
    <row r="16" spans="1:32" ht="16.5" thickTop="1" thickBot="1" x14ac:dyDescent="0.3">
      <c r="A16" s="49">
        <v>45</v>
      </c>
      <c r="B16" s="210"/>
      <c r="C16" s="210"/>
      <c r="D16" s="210"/>
      <c r="E16" s="210"/>
      <c r="F16" s="210"/>
      <c r="G16" s="211"/>
      <c r="P16" s="60" t="s">
        <v>89</v>
      </c>
      <c r="Q16" s="61" t="s">
        <v>90</v>
      </c>
      <c r="R16" s="61" t="s">
        <v>91</v>
      </c>
      <c r="S16" s="61" t="s">
        <v>92</v>
      </c>
      <c r="T16" s="62" t="s">
        <v>93</v>
      </c>
      <c r="V16" s="159" t="s">
        <v>55</v>
      </c>
      <c r="W16" s="339"/>
      <c r="X16" s="340"/>
      <c r="Y16" s="340"/>
      <c r="Z16" s="340"/>
      <c r="AA16" s="340"/>
      <c r="AB16" s="340"/>
      <c r="AC16" s="340"/>
      <c r="AD16" s="340"/>
      <c r="AE16" s="340"/>
      <c r="AF16" s="341"/>
    </row>
    <row r="17" spans="1:32" ht="16.5" thickTop="1" thickBot="1" x14ac:dyDescent="0.3">
      <c r="A17" s="50">
        <v>55</v>
      </c>
      <c r="B17" s="212"/>
      <c r="C17" s="212"/>
      <c r="D17" s="212"/>
      <c r="E17" s="212"/>
      <c r="F17" s="212"/>
      <c r="G17" s="213"/>
      <c r="P17" s="63">
        <v>0</v>
      </c>
      <c r="Q17" s="220"/>
      <c r="R17" s="220"/>
      <c r="S17" s="220"/>
      <c r="T17" s="221"/>
      <c r="V17" s="159">
        <v>2</v>
      </c>
      <c r="W17" s="345" t="s">
        <v>118</v>
      </c>
      <c r="X17" s="346"/>
      <c r="Y17" s="346"/>
      <c r="Z17" s="346"/>
      <c r="AA17" s="346"/>
      <c r="AB17" s="346"/>
      <c r="AC17" s="346"/>
      <c r="AD17" s="346"/>
      <c r="AE17" s="346"/>
      <c r="AF17" s="347"/>
    </row>
    <row r="18" spans="1:32" ht="15.75" thickTop="1" x14ac:dyDescent="0.25">
      <c r="P18" s="64" t="s">
        <v>103</v>
      </c>
      <c r="Q18" s="223"/>
      <c r="R18" s="223"/>
      <c r="S18" s="223"/>
      <c r="T18" s="224"/>
      <c r="V18" s="159" t="s">
        <v>55</v>
      </c>
      <c r="W18" s="339"/>
      <c r="X18" s="340"/>
      <c r="Y18" s="340"/>
      <c r="Z18" s="340"/>
      <c r="AA18" s="340"/>
      <c r="AB18" s="340"/>
      <c r="AC18" s="340"/>
      <c r="AD18" s="340"/>
      <c r="AE18" s="340"/>
      <c r="AF18" s="341"/>
    </row>
    <row r="19" spans="1:32" x14ac:dyDescent="0.25">
      <c r="P19" s="64" t="s">
        <v>107</v>
      </c>
      <c r="Q19" s="223"/>
      <c r="R19" s="223"/>
      <c r="S19" s="223"/>
      <c r="T19" s="224"/>
    </row>
    <row r="20" spans="1:32" x14ac:dyDescent="0.25">
      <c r="P20" s="64" t="s">
        <v>110</v>
      </c>
      <c r="Q20" s="223"/>
      <c r="R20" s="223"/>
      <c r="S20" s="223"/>
      <c r="T20" s="224"/>
    </row>
    <row r="21" spans="1:32" ht="15.75" thickBot="1" x14ac:dyDescent="0.3">
      <c r="P21" s="65" t="s">
        <v>115</v>
      </c>
      <c r="Q21" s="226"/>
      <c r="R21" s="226"/>
      <c r="S21" s="226"/>
      <c r="T21" s="227"/>
    </row>
    <row r="22" spans="1:32" ht="16.5" thickTop="1" thickBot="1" x14ac:dyDescent="0.3"/>
    <row r="23" spans="1:32" ht="15.75" thickTop="1" x14ac:dyDescent="0.25">
      <c r="P23" s="333" t="s">
        <v>119</v>
      </c>
      <c r="Q23" s="334"/>
      <c r="R23" s="334"/>
      <c r="S23" s="334"/>
      <c r="T23" s="335"/>
    </row>
    <row r="24" spans="1:32" ht="15.75" thickBot="1" x14ac:dyDescent="0.3">
      <c r="P24" s="320" t="s">
        <v>84</v>
      </c>
      <c r="Q24" s="321"/>
      <c r="R24" s="321"/>
      <c r="S24" s="321"/>
      <c r="T24" s="322"/>
    </row>
    <row r="25" spans="1:32" ht="16.5" thickTop="1" thickBot="1" x14ac:dyDescent="0.3">
      <c r="P25" s="66" t="s">
        <v>89</v>
      </c>
      <c r="Q25" s="67" t="s">
        <v>90</v>
      </c>
      <c r="R25" s="67" t="s">
        <v>91</v>
      </c>
      <c r="S25" s="67" t="s">
        <v>92</v>
      </c>
      <c r="T25" s="68" t="s">
        <v>93</v>
      </c>
    </row>
    <row r="26" spans="1:32" ht="15.75" thickTop="1" x14ac:dyDescent="0.25">
      <c r="P26" s="23">
        <v>0</v>
      </c>
      <c r="Q26" s="220"/>
      <c r="R26" s="220"/>
      <c r="S26" s="220"/>
      <c r="T26" s="221"/>
    </row>
    <row r="27" spans="1:32" x14ac:dyDescent="0.25">
      <c r="P27" s="24" t="s">
        <v>103</v>
      </c>
      <c r="Q27" s="223"/>
      <c r="R27" s="223"/>
      <c r="S27" s="223"/>
      <c r="T27" s="224"/>
    </row>
    <row r="28" spans="1:32" x14ac:dyDescent="0.25">
      <c r="P28" s="24" t="s">
        <v>107</v>
      </c>
      <c r="Q28" s="223"/>
      <c r="R28" s="223"/>
      <c r="S28" s="223"/>
      <c r="T28" s="224"/>
    </row>
    <row r="29" spans="1:32" x14ac:dyDescent="0.25">
      <c r="P29" s="24" t="s">
        <v>110</v>
      </c>
      <c r="Q29" s="223"/>
      <c r="R29" s="223"/>
      <c r="S29" s="223"/>
      <c r="T29" s="224"/>
    </row>
    <row r="30" spans="1:32" ht="15.75" thickBot="1" x14ac:dyDescent="0.3">
      <c r="P30" s="25" t="s">
        <v>115</v>
      </c>
      <c r="Q30" s="226"/>
      <c r="R30" s="226"/>
      <c r="S30" s="226"/>
      <c r="T30" s="227"/>
    </row>
    <row r="31" spans="1:32" ht="15.75" thickTop="1" x14ac:dyDescent="0.25"/>
    <row r="33" spans="16:20" x14ac:dyDescent="0.25">
      <c r="P33" s="56" t="s">
        <v>120</v>
      </c>
    </row>
    <row r="35" spans="16:20" x14ac:dyDescent="0.25">
      <c r="P35" s="1" t="s">
        <v>121</v>
      </c>
    </row>
    <row r="36" spans="16:20" ht="15.75" thickBot="1" x14ac:dyDescent="0.3"/>
    <row r="37" spans="16:20" ht="15.75" thickTop="1" x14ac:dyDescent="0.25">
      <c r="P37" s="348" t="s">
        <v>122</v>
      </c>
      <c r="Q37" s="349"/>
      <c r="R37" s="349"/>
      <c r="S37" s="349"/>
      <c r="T37" s="350"/>
    </row>
    <row r="38" spans="16:20" ht="15.75" thickBot="1" x14ac:dyDescent="0.3">
      <c r="P38" s="351" t="s">
        <v>84</v>
      </c>
      <c r="Q38" s="352"/>
      <c r="R38" s="352"/>
      <c r="S38" s="352"/>
      <c r="T38" s="353"/>
    </row>
    <row r="39" spans="16:20" ht="16.5" thickTop="1" thickBot="1" x14ac:dyDescent="0.3">
      <c r="P39" s="57" t="s">
        <v>89</v>
      </c>
      <c r="Q39" s="58" t="s">
        <v>90</v>
      </c>
      <c r="R39" s="58" t="s">
        <v>91</v>
      </c>
      <c r="S39" s="58" t="s">
        <v>92</v>
      </c>
      <c r="T39" s="59" t="s">
        <v>93</v>
      </c>
    </row>
    <row r="40" spans="16:20" ht="15.75" thickTop="1" x14ac:dyDescent="0.25">
      <c r="P40" s="22">
        <v>0</v>
      </c>
      <c r="Q40" s="206"/>
      <c r="R40" s="206"/>
      <c r="S40" s="231"/>
      <c r="T40" s="232"/>
    </row>
    <row r="41" spans="16:20" x14ac:dyDescent="0.25">
      <c r="P41" s="15" t="s">
        <v>103</v>
      </c>
      <c r="Q41" s="206"/>
      <c r="R41" s="206"/>
      <c r="S41" s="206"/>
      <c r="T41" s="215"/>
    </row>
    <row r="42" spans="16:20" x14ac:dyDescent="0.25">
      <c r="P42" s="15" t="s">
        <v>107</v>
      </c>
      <c r="Q42" s="206"/>
      <c r="R42" s="206"/>
      <c r="S42" s="206"/>
      <c r="T42" s="215"/>
    </row>
    <row r="43" spans="16:20" x14ac:dyDescent="0.25">
      <c r="P43" s="15" t="s">
        <v>110</v>
      </c>
      <c r="Q43" s="206"/>
      <c r="R43" s="206"/>
      <c r="S43" s="206"/>
      <c r="T43" s="215"/>
    </row>
    <row r="44" spans="16:20" ht="15.75" thickBot="1" x14ac:dyDescent="0.3">
      <c r="P44" s="19" t="s">
        <v>115</v>
      </c>
      <c r="Q44" s="214"/>
      <c r="R44" s="214"/>
      <c r="S44" s="214"/>
      <c r="T44" s="216"/>
    </row>
    <row r="45" spans="16:20" ht="16.5" thickTop="1" thickBot="1" x14ac:dyDescent="0.3"/>
    <row r="46" spans="16:20" ht="15.75" thickTop="1" x14ac:dyDescent="0.25">
      <c r="P46" s="354" t="s">
        <v>123</v>
      </c>
      <c r="Q46" s="355"/>
      <c r="R46" s="355"/>
      <c r="S46" s="355"/>
      <c r="T46" s="356"/>
    </row>
    <row r="47" spans="16:20" ht="15.75" thickBot="1" x14ac:dyDescent="0.3">
      <c r="P47" s="357" t="s">
        <v>84</v>
      </c>
      <c r="Q47" s="358"/>
      <c r="R47" s="358"/>
      <c r="S47" s="358"/>
      <c r="T47" s="359"/>
    </row>
    <row r="48" spans="16:20" ht="16.5" thickTop="1" thickBot="1" x14ac:dyDescent="0.3">
      <c r="P48" s="60" t="s">
        <v>89</v>
      </c>
      <c r="Q48" s="61" t="s">
        <v>90</v>
      </c>
      <c r="R48" s="61" t="s">
        <v>91</v>
      </c>
      <c r="S48" s="61" t="s">
        <v>92</v>
      </c>
      <c r="T48" s="62" t="s">
        <v>93</v>
      </c>
    </row>
    <row r="49" spans="16:20" ht="15.75" thickTop="1" x14ac:dyDescent="0.25">
      <c r="P49" s="63">
        <v>0</v>
      </c>
      <c r="Q49" s="231"/>
      <c r="R49" s="231"/>
      <c r="S49" s="231"/>
      <c r="T49" s="232"/>
    </row>
    <row r="50" spans="16:20" x14ac:dyDescent="0.25">
      <c r="P50" s="64" t="s">
        <v>103</v>
      </c>
      <c r="Q50" s="206"/>
      <c r="R50" s="206"/>
      <c r="S50" s="206"/>
      <c r="T50" s="215"/>
    </row>
    <row r="51" spans="16:20" x14ac:dyDescent="0.25">
      <c r="P51" s="64" t="s">
        <v>107</v>
      </c>
      <c r="Q51" s="206"/>
      <c r="R51" s="206"/>
      <c r="S51" s="206"/>
      <c r="T51" s="215"/>
    </row>
    <row r="52" spans="16:20" x14ac:dyDescent="0.25">
      <c r="P52" s="64" t="s">
        <v>110</v>
      </c>
      <c r="Q52" s="206"/>
      <c r="R52" s="206"/>
      <c r="S52" s="206"/>
      <c r="T52" s="215"/>
    </row>
    <row r="53" spans="16:20" ht="15.75" thickBot="1" x14ac:dyDescent="0.3">
      <c r="P53" s="65" t="s">
        <v>115</v>
      </c>
      <c r="Q53" s="214"/>
      <c r="R53" s="214"/>
      <c r="S53" s="214"/>
      <c r="T53" s="216"/>
    </row>
    <row r="54" spans="16:20" ht="16.5" thickTop="1" thickBot="1" x14ac:dyDescent="0.3"/>
    <row r="55" spans="16:20" ht="15.75" thickTop="1" x14ac:dyDescent="0.25">
      <c r="P55" s="333" t="s">
        <v>124</v>
      </c>
      <c r="Q55" s="334"/>
      <c r="R55" s="334"/>
      <c r="S55" s="334"/>
      <c r="T55" s="335"/>
    </row>
    <row r="56" spans="16:20" ht="15.75" thickBot="1" x14ac:dyDescent="0.3">
      <c r="P56" s="320" t="s">
        <v>84</v>
      </c>
      <c r="Q56" s="321"/>
      <c r="R56" s="321"/>
      <c r="S56" s="321"/>
      <c r="T56" s="322"/>
    </row>
    <row r="57" spans="16:20" ht="16.5" thickTop="1" thickBot="1" x14ac:dyDescent="0.3">
      <c r="P57" s="66" t="s">
        <v>89</v>
      </c>
      <c r="Q57" s="67" t="s">
        <v>90</v>
      </c>
      <c r="R57" s="67" t="s">
        <v>91</v>
      </c>
      <c r="S57" s="67" t="s">
        <v>92</v>
      </c>
      <c r="T57" s="68" t="s">
        <v>93</v>
      </c>
    </row>
    <row r="58" spans="16:20" ht="15.75" thickTop="1" x14ac:dyDescent="0.25">
      <c r="P58" s="23">
        <v>0</v>
      </c>
      <c r="Q58" s="231"/>
      <c r="R58" s="231"/>
      <c r="S58" s="231"/>
      <c r="T58" s="232"/>
    </row>
    <row r="59" spans="16:20" x14ac:dyDescent="0.25">
      <c r="P59" s="24" t="s">
        <v>103</v>
      </c>
      <c r="Q59" s="206"/>
      <c r="R59" s="206"/>
      <c r="S59" s="206"/>
      <c r="T59" s="215"/>
    </row>
    <row r="60" spans="16:20" x14ac:dyDescent="0.25">
      <c r="P60" s="24" t="s">
        <v>107</v>
      </c>
      <c r="Q60" s="206"/>
      <c r="R60" s="206"/>
      <c r="S60" s="206"/>
      <c r="T60" s="215"/>
    </row>
    <row r="61" spans="16:20" x14ac:dyDescent="0.25">
      <c r="P61" s="24" t="s">
        <v>110</v>
      </c>
      <c r="Q61" s="206"/>
      <c r="R61" s="206"/>
      <c r="S61" s="206"/>
      <c r="T61" s="215"/>
    </row>
    <row r="62" spans="16:20" ht="15.75" thickBot="1" x14ac:dyDescent="0.3">
      <c r="P62" s="25" t="s">
        <v>115</v>
      </c>
      <c r="Q62" s="214"/>
      <c r="R62" s="214"/>
      <c r="S62" s="214"/>
      <c r="T62" s="216"/>
    </row>
    <row r="63" spans="16:20" ht="15.75" thickTop="1" x14ac:dyDescent="0.25"/>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sheetPr>
    <tabColor rgb="FFFFC000"/>
  </sheetPr>
  <dimension ref="A1:AG30"/>
  <sheetViews>
    <sheetView tabSelected="1" topLeftCell="E1" zoomScale="80" zoomScaleNormal="80" workbookViewId="0">
      <selection activeCell="Q14" sqref="Q14:T14"/>
    </sheetView>
  </sheetViews>
  <sheetFormatPr defaultRowHeight="15" x14ac:dyDescent="0.25"/>
  <cols>
    <col min="1" max="1" width="14.42578125" customWidth="1"/>
    <col min="2" max="2" width="9.85546875" bestFit="1" customWidth="1"/>
    <col min="3" max="3" width="10.28515625" customWidth="1"/>
    <col min="4" max="4" width="11.28515625" bestFit="1" customWidth="1"/>
    <col min="6" max="6" width="13.42578125" customWidth="1"/>
    <col min="7" max="7" width="15.5703125" bestFit="1" customWidth="1"/>
    <col min="8" max="8" width="9.85546875" bestFit="1" customWidth="1"/>
    <col min="9" max="9" width="9.28515625" bestFit="1" customWidth="1"/>
    <col min="11" max="11" width="13.42578125" customWidth="1"/>
    <col min="12" max="12" width="15.5703125" customWidth="1"/>
    <col min="13" max="13" width="10.140625" bestFit="1" customWidth="1"/>
    <col min="14" max="14" width="15.5703125" bestFit="1" customWidth="1"/>
    <col min="17" max="17" width="22.28515625" bestFit="1" customWidth="1"/>
    <col min="18" max="20" width="15.5703125" bestFit="1" customWidth="1"/>
    <col min="21" max="21" width="18" bestFit="1" customWidth="1"/>
    <col min="24" max="24" width="13.7109375" customWidth="1"/>
    <col min="25" max="25" width="11.28515625" customWidth="1"/>
    <col min="26" max="26" width="11" customWidth="1"/>
    <col min="30" max="30" width="13.28515625" customWidth="1"/>
    <col min="31" max="31" width="14.140625" customWidth="1"/>
    <col min="32" max="32" width="15" customWidth="1"/>
    <col min="33" max="33" width="16.5703125" bestFit="1" customWidth="1"/>
  </cols>
  <sheetData>
    <row r="1" spans="1:33" x14ac:dyDescent="0.25">
      <c r="A1" s="1" t="s">
        <v>125</v>
      </c>
      <c r="X1" s="1" t="s">
        <v>126</v>
      </c>
      <c r="AD1" s="371" t="s">
        <v>127</v>
      </c>
      <c r="AE1" s="371"/>
      <c r="AF1" s="371"/>
    </row>
    <row r="2" spans="1:33" x14ac:dyDescent="0.25">
      <c r="A2" s="1"/>
    </row>
    <row r="3" spans="1:33" ht="15.75" thickBot="1" x14ac:dyDescent="0.3">
      <c r="A3" s="1" t="s">
        <v>128</v>
      </c>
      <c r="F3" s="1" t="s">
        <v>129</v>
      </c>
      <c r="K3" s="1" t="s">
        <v>130</v>
      </c>
      <c r="Q3" s="1" t="s">
        <v>131</v>
      </c>
    </row>
    <row r="4" spans="1:33" ht="15.75" thickTop="1" x14ac:dyDescent="0.25">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5">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75" thickBot="1" x14ac:dyDescent="0.3">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75" thickTop="1" x14ac:dyDescent="0.25">
      <c r="A7" s="28" t="s">
        <v>151</v>
      </c>
      <c r="B7" s="231">
        <v>60</v>
      </c>
      <c r="C7" s="231">
        <v>60</v>
      </c>
      <c r="D7" s="248">
        <v>4.2361111111111113E-2</v>
      </c>
      <c r="F7" s="94" t="s">
        <v>151</v>
      </c>
      <c r="G7" s="231">
        <v>20</v>
      </c>
      <c r="H7" s="231">
        <v>100</v>
      </c>
      <c r="I7" s="248">
        <v>0.20902777777777778</v>
      </c>
      <c r="K7" s="48" t="s">
        <v>151</v>
      </c>
      <c r="L7" s="231">
        <v>60</v>
      </c>
      <c r="M7" s="231">
        <v>140</v>
      </c>
      <c r="N7" s="231">
        <v>60</v>
      </c>
      <c r="O7" s="248">
        <v>4.2361111111111113E-2</v>
      </c>
      <c r="Q7" s="124" t="s">
        <v>151</v>
      </c>
      <c r="R7" s="243">
        <v>140</v>
      </c>
      <c r="S7" s="243">
        <v>20</v>
      </c>
      <c r="T7" s="243">
        <v>60</v>
      </c>
      <c r="U7" s="244">
        <v>100</v>
      </c>
      <c r="X7" s="28" t="s">
        <v>151</v>
      </c>
      <c r="Y7" s="231">
        <v>10</v>
      </c>
      <c r="Z7" s="231">
        <v>40</v>
      </c>
      <c r="AA7" s="260" t="s">
        <v>152</v>
      </c>
      <c r="AD7" s="94" t="s">
        <v>151</v>
      </c>
      <c r="AE7" s="245">
        <v>1</v>
      </c>
      <c r="AF7" s="231">
        <v>40</v>
      </c>
      <c r="AG7" s="260" t="s">
        <v>153</v>
      </c>
    </row>
    <row r="8" spans="1:33" ht="15.75" thickBot="1" x14ac:dyDescent="0.3">
      <c r="A8" s="30" t="s">
        <v>154</v>
      </c>
      <c r="B8" s="206" t="s">
        <v>216</v>
      </c>
      <c r="C8" s="206" t="s">
        <v>216</v>
      </c>
      <c r="D8" s="296"/>
      <c r="F8" s="4" t="s">
        <v>154</v>
      </c>
      <c r="G8" s="206">
        <v>20</v>
      </c>
      <c r="H8" s="206">
        <v>100</v>
      </c>
      <c r="I8" s="215"/>
      <c r="K8" s="49" t="s">
        <v>154</v>
      </c>
      <c r="L8" s="206">
        <v>60</v>
      </c>
      <c r="M8" s="206">
        <v>140</v>
      </c>
      <c r="N8" s="206">
        <v>60</v>
      </c>
      <c r="O8" s="296">
        <v>4.2361111111111113E-2</v>
      </c>
      <c r="Q8" s="367" t="s">
        <v>155</v>
      </c>
      <c r="R8" s="368"/>
      <c r="S8" s="368"/>
      <c r="T8" s="368"/>
      <c r="U8" s="298">
        <f>(S7*U7)/(R7*T7)</f>
        <v>0.23809523809523808</v>
      </c>
      <c r="X8" s="31" t="s">
        <v>156</v>
      </c>
      <c r="Y8" s="214">
        <v>40</v>
      </c>
      <c r="Z8" s="214">
        <v>10</v>
      </c>
      <c r="AA8" s="387" t="s">
        <v>223</v>
      </c>
      <c r="AD8" s="6" t="s">
        <v>156</v>
      </c>
      <c r="AE8" s="214">
        <v>40</v>
      </c>
      <c r="AF8" s="237">
        <v>1</v>
      </c>
      <c r="AG8" s="387" t="s">
        <v>223</v>
      </c>
    </row>
    <row r="9" spans="1:33" ht="16.5" thickTop="1" thickBot="1" x14ac:dyDescent="0.3">
      <c r="A9" s="30" t="s">
        <v>156</v>
      </c>
      <c r="B9" s="206">
        <v>1</v>
      </c>
      <c r="C9" s="236">
        <v>1</v>
      </c>
      <c r="D9" s="296">
        <v>4.2361111111111113E-2</v>
      </c>
      <c r="F9" s="4" t="s">
        <v>156</v>
      </c>
      <c r="G9" s="206">
        <v>5</v>
      </c>
      <c r="H9" s="236">
        <v>1</v>
      </c>
      <c r="I9" s="296">
        <v>0.20902777777777778</v>
      </c>
      <c r="K9" s="49" t="s">
        <v>156</v>
      </c>
      <c r="L9" s="206">
        <v>1</v>
      </c>
      <c r="M9" s="240"/>
      <c r="N9" s="236">
        <v>1</v>
      </c>
      <c r="O9" s="296">
        <v>4.2361111111111113E-2</v>
      </c>
    </row>
    <row r="10" spans="1:33" ht="16.5" thickTop="1" thickBot="1" x14ac:dyDescent="0.3">
      <c r="A10" s="31" t="s">
        <v>157</v>
      </c>
      <c r="B10" s="237" t="s">
        <v>158</v>
      </c>
      <c r="C10" s="214" t="s">
        <v>159</v>
      </c>
      <c r="D10" s="238"/>
      <c r="F10" s="6" t="s">
        <v>157</v>
      </c>
      <c r="G10" s="237" t="s">
        <v>158</v>
      </c>
      <c r="H10" s="214" t="s">
        <v>215</v>
      </c>
      <c r="I10" s="238"/>
      <c r="K10" s="50" t="s">
        <v>157</v>
      </c>
      <c r="L10" s="237" t="s">
        <v>158</v>
      </c>
      <c r="M10" s="241"/>
      <c r="N10" s="214" t="s">
        <v>158</v>
      </c>
      <c r="O10" s="238"/>
      <c r="Q10" s="72"/>
      <c r="R10" s="115" t="s">
        <v>132</v>
      </c>
      <c r="S10" s="116" t="s">
        <v>133</v>
      </c>
      <c r="T10" s="116" t="s">
        <v>132</v>
      </c>
      <c r="U10" s="117" t="s">
        <v>133</v>
      </c>
      <c r="X10" s="372" t="s">
        <v>160</v>
      </c>
      <c r="Y10" s="373"/>
      <c r="Z10" s="373"/>
      <c r="AA10" s="374"/>
      <c r="AD10" s="372" t="s">
        <v>161</v>
      </c>
      <c r="AE10" s="373"/>
      <c r="AF10" s="373"/>
      <c r="AG10" s="374"/>
    </row>
    <row r="11" spans="1:33" ht="16.5" thickTop="1" thickBot="1" x14ac:dyDescent="0.3">
      <c r="Q11" s="72"/>
      <c r="R11" s="118" t="s">
        <v>141</v>
      </c>
      <c r="S11" s="119" t="s">
        <v>139</v>
      </c>
      <c r="T11" s="119" t="s">
        <v>137</v>
      </c>
      <c r="U11" s="120" t="s">
        <v>142</v>
      </c>
      <c r="X11" s="369" t="s">
        <v>162</v>
      </c>
      <c r="Y11" s="370"/>
      <c r="Z11" s="370"/>
      <c r="AA11" s="375"/>
      <c r="AD11" s="369" t="s">
        <v>163</v>
      </c>
      <c r="AE11" s="370"/>
      <c r="AF11" s="370"/>
      <c r="AG11" s="375"/>
    </row>
    <row r="12" spans="1:33" ht="16.5" thickTop="1" thickBot="1" x14ac:dyDescent="0.3">
      <c r="A12" s="372" t="s">
        <v>164</v>
      </c>
      <c r="B12" s="373"/>
      <c r="C12" s="373"/>
      <c r="D12" s="374"/>
      <c r="F12" s="372" t="s">
        <v>165</v>
      </c>
      <c r="G12" s="373"/>
      <c r="H12" s="373"/>
      <c r="I12" s="374"/>
      <c r="K12" s="372" t="s">
        <v>166</v>
      </c>
      <c r="L12" s="373"/>
      <c r="M12" s="373"/>
      <c r="N12" s="374"/>
      <c r="Q12" s="26"/>
      <c r="R12" s="121" t="s">
        <v>146</v>
      </c>
      <c r="S12" s="122" t="s">
        <v>147</v>
      </c>
      <c r="T12" s="122" t="s">
        <v>149</v>
      </c>
      <c r="U12" s="123" t="s">
        <v>150</v>
      </c>
      <c r="X12" s="70" t="s">
        <v>40</v>
      </c>
      <c r="Y12" s="70" t="s">
        <v>167</v>
      </c>
      <c r="Z12" s="70" t="s">
        <v>168</v>
      </c>
      <c r="AA12" s="70" t="s">
        <v>169</v>
      </c>
      <c r="AD12" s="95" t="s">
        <v>40</v>
      </c>
      <c r="AE12" s="95" t="s">
        <v>167</v>
      </c>
      <c r="AF12" s="95" t="s">
        <v>168</v>
      </c>
      <c r="AG12" s="95" t="s">
        <v>169</v>
      </c>
    </row>
    <row r="13" spans="1:33" ht="16.5" thickTop="1" thickBot="1" x14ac:dyDescent="0.3">
      <c r="A13" s="369" t="s">
        <v>170</v>
      </c>
      <c r="B13" s="370"/>
      <c r="C13" s="370"/>
      <c r="D13" s="375"/>
      <c r="F13" s="369" t="s">
        <v>171</v>
      </c>
      <c r="G13" s="370"/>
      <c r="H13" s="370"/>
      <c r="I13" s="375"/>
      <c r="K13" s="369" t="s">
        <v>170</v>
      </c>
      <c r="L13" s="370"/>
      <c r="M13" s="370"/>
      <c r="N13" s="375"/>
      <c r="Q13" s="124" t="s">
        <v>219</v>
      </c>
      <c r="R13" s="243">
        <v>3</v>
      </c>
      <c r="S13" s="243">
        <v>21</v>
      </c>
      <c r="T13" s="243">
        <v>21</v>
      </c>
      <c r="U13" s="244">
        <v>12.6</v>
      </c>
      <c r="X13" s="71"/>
      <c r="Y13" s="71"/>
      <c r="Z13" s="71" t="s">
        <v>172</v>
      </c>
      <c r="AA13" s="71" t="s">
        <v>173</v>
      </c>
      <c r="AD13" s="96"/>
      <c r="AE13" s="96"/>
      <c r="AF13" s="96" t="s">
        <v>172</v>
      </c>
      <c r="AG13" s="96" t="s">
        <v>173</v>
      </c>
    </row>
    <row r="14" spans="1:33" ht="16.5" thickTop="1" thickBot="1" x14ac:dyDescent="0.3">
      <c r="A14" s="70" t="s">
        <v>40</v>
      </c>
      <c r="B14" s="70" t="s">
        <v>167</v>
      </c>
      <c r="C14" s="70" t="s">
        <v>168</v>
      </c>
      <c r="D14" s="70" t="s">
        <v>169</v>
      </c>
      <c r="F14" s="95" t="s">
        <v>40</v>
      </c>
      <c r="G14" s="95" t="s">
        <v>167</v>
      </c>
      <c r="H14" s="95" t="s">
        <v>168</v>
      </c>
      <c r="I14" s="95" t="s">
        <v>169</v>
      </c>
      <c r="K14" s="44" t="s">
        <v>40</v>
      </c>
      <c r="L14" s="44" t="s">
        <v>167</v>
      </c>
      <c r="M14" s="44" t="s">
        <v>168</v>
      </c>
      <c r="N14" s="44" t="s">
        <v>169</v>
      </c>
      <c r="Q14" s="367" t="s">
        <v>224</v>
      </c>
      <c r="R14" s="368"/>
      <c r="S14" s="368"/>
      <c r="T14" s="368"/>
      <c r="U14" s="298"/>
      <c r="X14" s="83">
        <v>150</v>
      </c>
      <c r="Y14" s="233">
        <v>30</v>
      </c>
      <c r="Z14" s="295">
        <f t="shared" ref="Z14:Z18" si="0">$Y14/$X14</f>
        <v>0.2</v>
      </c>
      <c r="AA14" s="262">
        <f t="shared" ref="AA14:AA19" si="1">$Z14/4</f>
        <v>0.05</v>
      </c>
      <c r="AD14" s="98">
        <v>200</v>
      </c>
      <c r="AE14" s="233">
        <v>40</v>
      </c>
      <c r="AF14" s="263">
        <f>$AD14/$AE14</f>
        <v>5</v>
      </c>
      <c r="AG14" s="261">
        <f>$AF14/40</f>
        <v>0.125</v>
      </c>
    </row>
    <row r="15" spans="1:33" ht="16.5" thickTop="1" thickBot="1" x14ac:dyDescent="0.3">
      <c r="A15" s="71"/>
      <c r="B15" s="71"/>
      <c r="C15" s="71" t="s">
        <v>172</v>
      </c>
      <c r="D15" s="71" t="s">
        <v>173</v>
      </c>
      <c r="F15" s="96"/>
      <c r="G15" s="96"/>
      <c r="H15" s="96" t="s">
        <v>172</v>
      </c>
      <c r="I15" s="96" t="s">
        <v>173</v>
      </c>
      <c r="K15" s="47"/>
      <c r="L15" s="47"/>
      <c r="M15" s="47" t="s">
        <v>172</v>
      </c>
      <c r="N15" s="47" t="s">
        <v>173</v>
      </c>
      <c r="X15" s="83">
        <v>200</v>
      </c>
      <c r="Y15" s="234">
        <v>46</v>
      </c>
      <c r="Z15" s="295">
        <f t="shared" si="0"/>
        <v>0.23</v>
      </c>
      <c r="AA15" s="262">
        <f t="shared" si="1"/>
        <v>5.7500000000000002E-2</v>
      </c>
      <c r="AD15" s="98">
        <v>250</v>
      </c>
      <c r="AE15" s="234">
        <v>66</v>
      </c>
      <c r="AF15" s="263">
        <f t="shared" ref="AF15:AF20" si="2">$AD15/$AE15</f>
        <v>3.7878787878787881</v>
      </c>
      <c r="AG15" s="261">
        <f t="shared" ref="AG15:AG20" si="3">$AF15/40</f>
        <v>9.4696969696969696E-2</v>
      </c>
    </row>
    <row r="16" spans="1:33" ht="16.5" thickTop="1" thickBot="1" x14ac:dyDescent="0.3">
      <c r="A16" s="82">
        <v>50</v>
      </c>
      <c r="B16" s="239">
        <v>61</v>
      </c>
      <c r="C16" s="233">
        <f t="shared" ref="C16:C23" si="4">A16/B16</f>
        <v>0.81967213114754101</v>
      </c>
      <c r="D16" s="261">
        <f t="shared" ref="D16:D23" si="5">C16/1</f>
        <v>0.81967213114754101</v>
      </c>
      <c r="F16" s="97">
        <v>50</v>
      </c>
      <c r="G16" s="233">
        <v>10</v>
      </c>
      <c r="H16" s="233">
        <f t="shared" ref="H16:H23" si="6">(F16/G16)</f>
        <v>5</v>
      </c>
      <c r="I16" s="261">
        <f t="shared" ref="I16:I23" si="7">(H16/5)</f>
        <v>1</v>
      </c>
      <c r="K16" s="112">
        <v>50</v>
      </c>
      <c r="L16" s="233">
        <v>45</v>
      </c>
      <c r="M16" s="233">
        <f>(K16/L16)</f>
        <v>1.1111111111111112</v>
      </c>
      <c r="N16" s="261">
        <f>($M16/1)</f>
        <v>1.1111111111111112</v>
      </c>
      <c r="Q16" s="372" t="s">
        <v>174</v>
      </c>
      <c r="R16" s="373"/>
      <c r="S16" s="373"/>
      <c r="T16" s="374"/>
      <c r="X16" s="83">
        <v>250</v>
      </c>
      <c r="Y16" s="234">
        <v>60</v>
      </c>
      <c r="Z16" s="295">
        <f t="shared" si="0"/>
        <v>0.24</v>
      </c>
      <c r="AA16" s="262">
        <f t="shared" si="1"/>
        <v>0.06</v>
      </c>
      <c r="AD16" s="98">
        <v>300</v>
      </c>
      <c r="AE16" s="234">
        <v>77</v>
      </c>
      <c r="AF16" s="263">
        <f t="shared" si="2"/>
        <v>3.8961038961038961</v>
      </c>
      <c r="AG16" s="261">
        <f t="shared" si="3"/>
        <v>9.7402597402597407E-2</v>
      </c>
    </row>
    <row r="17" spans="1:33" ht="16.5" thickTop="1" thickBot="1" x14ac:dyDescent="0.3">
      <c r="A17" s="83">
        <v>100</v>
      </c>
      <c r="B17" s="234">
        <v>115</v>
      </c>
      <c r="C17" s="233">
        <f t="shared" si="4"/>
        <v>0.86956521739130432</v>
      </c>
      <c r="D17" s="261">
        <f t="shared" si="5"/>
        <v>0.86956521739130432</v>
      </c>
      <c r="F17" s="98">
        <v>100</v>
      </c>
      <c r="G17" s="234">
        <v>20</v>
      </c>
      <c r="H17" s="233">
        <f t="shared" si="6"/>
        <v>5</v>
      </c>
      <c r="I17" s="261">
        <f t="shared" si="7"/>
        <v>1</v>
      </c>
      <c r="K17" s="113">
        <v>100</v>
      </c>
      <c r="L17" s="234">
        <v>60</v>
      </c>
      <c r="M17" s="233">
        <f t="shared" ref="M17:M23" si="8">(K17/L17)</f>
        <v>1.6666666666666667</v>
      </c>
      <c r="N17" s="261">
        <f t="shared" ref="N17:N23" si="9">($M17/1)</f>
        <v>1.6666666666666667</v>
      </c>
      <c r="Q17" s="369" t="s">
        <v>218</v>
      </c>
      <c r="R17" s="370"/>
      <c r="S17" s="370"/>
      <c r="T17" s="26">
        <v>2.1429999999999998</v>
      </c>
      <c r="X17" s="83">
        <v>300</v>
      </c>
      <c r="Y17" s="234">
        <v>74</v>
      </c>
      <c r="Z17" s="295">
        <f t="shared" si="0"/>
        <v>0.24666666666666667</v>
      </c>
      <c r="AA17" s="262">
        <f t="shared" si="1"/>
        <v>6.1666666666666668E-2</v>
      </c>
      <c r="AD17" s="98">
        <v>350</v>
      </c>
      <c r="AE17" s="234">
        <v>90</v>
      </c>
      <c r="AF17" s="263">
        <f t="shared" si="2"/>
        <v>3.8888888888888888</v>
      </c>
      <c r="AG17" s="261">
        <f t="shared" si="3"/>
        <v>9.7222222222222224E-2</v>
      </c>
    </row>
    <row r="18" spans="1:33" ht="16.5" thickTop="1" thickBot="1" x14ac:dyDescent="0.3">
      <c r="A18" s="83">
        <v>150</v>
      </c>
      <c r="B18" s="297">
        <v>172</v>
      </c>
      <c r="C18" s="233">
        <f t="shared" si="4"/>
        <v>0.87209302325581395</v>
      </c>
      <c r="D18" s="261">
        <f t="shared" si="5"/>
        <v>0.87209302325581395</v>
      </c>
      <c r="F18" s="98">
        <v>150</v>
      </c>
      <c r="G18" s="234">
        <v>30</v>
      </c>
      <c r="H18" s="233">
        <f t="shared" si="6"/>
        <v>5</v>
      </c>
      <c r="I18" s="261">
        <f t="shared" si="7"/>
        <v>1</v>
      </c>
      <c r="K18" s="113">
        <v>150</v>
      </c>
      <c r="L18" s="234">
        <v>70</v>
      </c>
      <c r="M18" s="233">
        <f t="shared" si="8"/>
        <v>2.1428571428571428</v>
      </c>
      <c r="N18" s="261">
        <f t="shared" si="9"/>
        <v>2.1428571428571428</v>
      </c>
      <c r="Q18" s="125" t="s">
        <v>40</v>
      </c>
      <c r="R18" s="125" t="s">
        <v>167</v>
      </c>
      <c r="S18" s="125" t="s">
        <v>168</v>
      </c>
      <c r="T18" s="125" t="s">
        <v>169</v>
      </c>
      <c r="X18" s="83">
        <v>350</v>
      </c>
      <c r="Y18" s="234">
        <v>105</v>
      </c>
      <c r="Z18" s="295">
        <f t="shared" si="0"/>
        <v>0.3</v>
      </c>
      <c r="AA18" s="262">
        <f t="shared" si="1"/>
        <v>7.4999999999999997E-2</v>
      </c>
      <c r="AD18" s="98">
        <v>400</v>
      </c>
      <c r="AE18" s="234">
        <v>100</v>
      </c>
      <c r="AF18" s="263">
        <f t="shared" si="2"/>
        <v>4</v>
      </c>
      <c r="AG18" s="261">
        <f t="shared" si="3"/>
        <v>0.1</v>
      </c>
    </row>
    <row r="19" spans="1:33" ht="16.5" thickTop="1" thickBot="1" x14ac:dyDescent="0.3">
      <c r="A19" s="83">
        <v>200</v>
      </c>
      <c r="B19" s="234">
        <v>226</v>
      </c>
      <c r="C19" s="233">
        <f t="shared" si="4"/>
        <v>0.88495575221238942</v>
      </c>
      <c r="D19" s="261">
        <f t="shared" si="5"/>
        <v>0.88495575221238942</v>
      </c>
      <c r="F19" s="98">
        <v>200</v>
      </c>
      <c r="G19" s="234">
        <v>40</v>
      </c>
      <c r="H19" s="233">
        <f t="shared" si="6"/>
        <v>5</v>
      </c>
      <c r="I19" s="261">
        <f t="shared" si="7"/>
        <v>1</v>
      </c>
      <c r="K19" s="113">
        <v>200</v>
      </c>
      <c r="L19" s="234">
        <v>110</v>
      </c>
      <c r="M19" s="233">
        <f t="shared" si="8"/>
        <v>1.8181818181818181</v>
      </c>
      <c r="N19" s="261">
        <f t="shared" si="9"/>
        <v>1.8181818181818181</v>
      </c>
      <c r="Q19" s="126"/>
      <c r="R19" s="126"/>
      <c r="S19" s="126" t="s">
        <v>172</v>
      </c>
      <c r="T19" s="126" t="s">
        <v>173</v>
      </c>
      <c r="X19" s="83">
        <v>400</v>
      </c>
      <c r="Y19" s="234">
        <v>108</v>
      </c>
      <c r="Z19" s="295">
        <f>$Y19/$X19</f>
        <v>0.27</v>
      </c>
      <c r="AA19" s="262">
        <f t="shared" si="1"/>
        <v>6.7500000000000004E-2</v>
      </c>
      <c r="AD19" s="98">
        <v>450</v>
      </c>
      <c r="AE19" s="234">
        <v>105</v>
      </c>
      <c r="AF19" s="263">
        <f t="shared" si="2"/>
        <v>4.2857142857142856</v>
      </c>
      <c r="AG19" s="261">
        <f t="shared" si="3"/>
        <v>0.10714285714285714</v>
      </c>
    </row>
    <row r="20" spans="1:33" ht="16.5" thickTop="1" thickBot="1" x14ac:dyDescent="0.3">
      <c r="A20" s="83">
        <v>250</v>
      </c>
      <c r="B20" s="234">
        <v>282</v>
      </c>
      <c r="C20" s="233">
        <f t="shared" si="4"/>
        <v>0.88652482269503541</v>
      </c>
      <c r="D20" s="261">
        <f t="shared" si="5"/>
        <v>0.88652482269503541</v>
      </c>
      <c r="F20" s="98">
        <v>250</v>
      </c>
      <c r="G20" s="234">
        <v>50</v>
      </c>
      <c r="H20" s="233">
        <f t="shared" si="6"/>
        <v>5</v>
      </c>
      <c r="I20" s="261">
        <f t="shared" si="7"/>
        <v>1</v>
      </c>
      <c r="K20" s="113">
        <v>250</v>
      </c>
      <c r="L20" s="234">
        <v>153</v>
      </c>
      <c r="M20" s="233">
        <f t="shared" si="8"/>
        <v>1.6339869281045751</v>
      </c>
      <c r="N20" s="261">
        <f t="shared" si="9"/>
        <v>1.6339869281045751</v>
      </c>
      <c r="Q20" s="127">
        <v>50</v>
      </c>
      <c r="R20" s="233">
        <v>45</v>
      </c>
      <c r="S20" s="233">
        <f>(Q20/R20)</f>
        <v>1.1111111111111112</v>
      </c>
      <c r="T20" s="261">
        <f>(S20/$T$17)</f>
        <v>0.51848395292165717</v>
      </c>
      <c r="X20" s="84">
        <v>450</v>
      </c>
      <c r="Y20" s="235">
        <v>134</v>
      </c>
      <c r="Z20" s="295">
        <f>$Y20/$X20</f>
        <v>0.29777777777777775</v>
      </c>
      <c r="AA20" s="262">
        <f>$Z20/4</f>
        <v>7.4444444444444438E-2</v>
      </c>
      <c r="AD20" s="99">
        <v>500</v>
      </c>
      <c r="AE20" s="235">
        <v>110</v>
      </c>
      <c r="AF20" s="263">
        <f t="shared" si="2"/>
        <v>4.5454545454545459</v>
      </c>
      <c r="AG20" s="261">
        <f t="shared" si="3"/>
        <v>0.11363636363636365</v>
      </c>
    </row>
    <row r="21" spans="1:33" ht="15.75" thickTop="1" x14ac:dyDescent="0.25">
      <c r="A21" s="83">
        <v>300</v>
      </c>
      <c r="B21" s="234">
        <v>340</v>
      </c>
      <c r="C21" s="234">
        <f t="shared" si="4"/>
        <v>0.88235294117647056</v>
      </c>
      <c r="D21" s="261">
        <f t="shared" si="5"/>
        <v>0.88235294117647056</v>
      </c>
      <c r="F21" s="98">
        <v>300</v>
      </c>
      <c r="G21" s="234">
        <v>60</v>
      </c>
      <c r="H21" s="233">
        <f t="shared" si="6"/>
        <v>5</v>
      </c>
      <c r="I21" s="261">
        <f t="shared" si="7"/>
        <v>1</v>
      </c>
      <c r="K21" s="113">
        <v>300</v>
      </c>
      <c r="L21" s="234">
        <v>193</v>
      </c>
      <c r="M21" s="233">
        <f t="shared" si="8"/>
        <v>1.5544041450777202</v>
      </c>
      <c r="N21" s="261">
        <f t="shared" si="9"/>
        <v>1.5544041450777202</v>
      </c>
      <c r="Q21" s="128">
        <v>100</v>
      </c>
      <c r="R21" s="234">
        <v>65</v>
      </c>
      <c r="S21" s="239">
        <f t="shared" ref="S21:S27" si="10">(Q21/R21)</f>
        <v>1.5384615384615385</v>
      </c>
      <c r="T21" s="261">
        <f t="shared" ref="T21:T27" si="11">(S21/$T$17)</f>
        <v>0.71790085789152525</v>
      </c>
    </row>
    <row r="22" spans="1:33" x14ac:dyDescent="0.25">
      <c r="A22" s="83">
        <v>350</v>
      </c>
      <c r="B22" s="234">
        <v>400</v>
      </c>
      <c r="C22" s="234">
        <f t="shared" si="4"/>
        <v>0.875</v>
      </c>
      <c r="D22" s="261">
        <f t="shared" si="5"/>
        <v>0.875</v>
      </c>
      <c r="F22" s="98">
        <v>350</v>
      </c>
      <c r="G22" s="234">
        <v>70</v>
      </c>
      <c r="H22" s="233">
        <f t="shared" si="6"/>
        <v>5</v>
      </c>
      <c r="I22" s="261">
        <f t="shared" si="7"/>
        <v>1</v>
      </c>
      <c r="K22" s="113">
        <v>350</v>
      </c>
      <c r="L22" s="234">
        <v>224</v>
      </c>
      <c r="M22" s="233">
        <f t="shared" si="8"/>
        <v>1.5625</v>
      </c>
      <c r="N22" s="261">
        <f t="shared" si="9"/>
        <v>1.5625</v>
      </c>
      <c r="Q22" s="128">
        <v>150</v>
      </c>
      <c r="R22" s="234">
        <v>90</v>
      </c>
      <c r="S22" s="233">
        <f t="shared" si="10"/>
        <v>1.6666666666666667</v>
      </c>
      <c r="T22" s="261">
        <f t="shared" si="11"/>
        <v>0.77772592938248575</v>
      </c>
      <c r="X22" s="1" t="s">
        <v>175</v>
      </c>
      <c r="AD22" s="1" t="s">
        <v>175</v>
      </c>
    </row>
    <row r="23" spans="1:33" ht="15.75" thickBot="1" x14ac:dyDescent="0.3">
      <c r="A23" s="84">
        <v>400</v>
      </c>
      <c r="B23" s="235">
        <v>460</v>
      </c>
      <c r="C23" s="235">
        <f t="shared" si="4"/>
        <v>0.86956521739130432</v>
      </c>
      <c r="D23" s="261">
        <f t="shared" si="5"/>
        <v>0.86956521739130432</v>
      </c>
      <c r="F23" s="99">
        <v>400</v>
      </c>
      <c r="G23" s="235">
        <v>80</v>
      </c>
      <c r="H23" s="233">
        <f t="shared" si="6"/>
        <v>5</v>
      </c>
      <c r="I23" s="261">
        <f t="shared" si="7"/>
        <v>1</v>
      </c>
      <c r="K23" s="114">
        <v>400</v>
      </c>
      <c r="L23" s="235">
        <v>265</v>
      </c>
      <c r="M23" s="233">
        <f t="shared" si="8"/>
        <v>1.5094339622641511</v>
      </c>
      <c r="N23" s="261">
        <f t="shared" si="9"/>
        <v>1.5094339622641511</v>
      </c>
      <c r="Q23" s="128">
        <v>200</v>
      </c>
      <c r="R23" s="234">
        <v>135</v>
      </c>
      <c r="S23" s="233">
        <f t="shared" si="10"/>
        <v>1.4814814814814814</v>
      </c>
      <c r="T23" s="261">
        <f t="shared" si="11"/>
        <v>0.69131193722887607</v>
      </c>
      <c r="X23" s="1" t="s">
        <v>176</v>
      </c>
      <c r="AD23" s="1" t="s">
        <v>176</v>
      </c>
    </row>
    <row r="24" spans="1:33" ht="15.75" thickTop="1" x14ac:dyDescent="0.25">
      <c r="Q24" s="128">
        <v>250</v>
      </c>
      <c r="R24" s="234">
        <v>150</v>
      </c>
      <c r="S24" s="233">
        <f t="shared" si="10"/>
        <v>1.6666666666666667</v>
      </c>
      <c r="T24" s="261">
        <f t="shared" si="11"/>
        <v>0.77772592938248575</v>
      </c>
    </row>
    <row r="25" spans="1:33" x14ac:dyDescent="0.25">
      <c r="A25" s="1" t="s">
        <v>175</v>
      </c>
      <c r="F25" s="1" t="s">
        <v>175</v>
      </c>
      <c r="K25" s="1" t="s">
        <v>175</v>
      </c>
      <c r="M25" t="s">
        <v>217</v>
      </c>
      <c r="Q25" s="128">
        <v>300</v>
      </c>
      <c r="R25" s="234">
        <v>175</v>
      </c>
      <c r="S25" s="233">
        <f t="shared" si="10"/>
        <v>1.7142857142857142</v>
      </c>
      <c r="T25" s="261">
        <f t="shared" si="11"/>
        <v>0.79994667022198518</v>
      </c>
    </row>
    <row r="26" spans="1:33" x14ac:dyDescent="0.25">
      <c r="A26" s="1" t="s">
        <v>176</v>
      </c>
      <c r="F26" s="1" t="s">
        <v>176</v>
      </c>
      <c r="K26" s="1" t="s">
        <v>176</v>
      </c>
      <c r="Q26" s="128">
        <v>350</v>
      </c>
      <c r="R26" s="234">
        <v>210</v>
      </c>
      <c r="S26" s="233">
        <f t="shared" si="10"/>
        <v>1.6666666666666667</v>
      </c>
      <c r="T26" s="261">
        <f t="shared" si="11"/>
        <v>0.77772592938248575</v>
      </c>
    </row>
    <row r="27" spans="1:33" ht="15.75" thickBot="1" x14ac:dyDescent="0.3">
      <c r="Q27" s="129">
        <v>400</v>
      </c>
      <c r="R27" s="235">
        <v>235</v>
      </c>
      <c r="S27" s="233">
        <f t="shared" si="10"/>
        <v>1.7021276595744681</v>
      </c>
      <c r="T27" s="261">
        <f t="shared" si="11"/>
        <v>0.79427328958211307</v>
      </c>
      <c r="W27" s="242"/>
    </row>
    <row r="28" spans="1:33" ht="15.75" thickTop="1" x14ac:dyDescent="0.25"/>
    <row r="29" spans="1:33" x14ac:dyDescent="0.25">
      <c r="Q29" s="1" t="s">
        <v>175</v>
      </c>
    </row>
    <row r="30" spans="1:33" x14ac:dyDescent="0.25">
      <c r="Q30" s="1" t="s">
        <v>176</v>
      </c>
    </row>
  </sheetData>
  <mergeCells count="15">
    <mergeCell ref="A12:D12"/>
    <mergeCell ref="A13:D13"/>
    <mergeCell ref="F12:I12"/>
    <mergeCell ref="F13:I13"/>
    <mergeCell ref="K12:N12"/>
    <mergeCell ref="K13:N13"/>
    <mergeCell ref="Q8:T8"/>
    <mergeCell ref="Q17:S17"/>
    <mergeCell ref="AD1:AF1"/>
    <mergeCell ref="X10:AA10"/>
    <mergeCell ref="X11:AA11"/>
    <mergeCell ref="AD10:AG10"/>
    <mergeCell ref="AD11:AG11"/>
    <mergeCell ref="Q16:T16"/>
    <mergeCell ref="Q14:T14"/>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9830-5EF6-401A-83C8-0AD3A36612D0}">
  <sheetPr>
    <tabColor rgb="FF92D050"/>
  </sheetPr>
  <dimension ref="A1:P19"/>
  <sheetViews>
    <sheetView zoomScale="85" zoomScaleNormal="85" workbookViewId="0">
      <selection activeCell="B25" sqref="B25"/>
    </sheetView>
  </sheetViews>
  <sheetFormatPr defaultRowHeight="15" x14ac:dyDescent="0.25"/>
  <cols>
    <col min="1" max="1" width="16.140625" bestFit="1" customWidth="1"/>
    <col min="2" max="2" width="36.5703125" bestFit="1" customWidth="1"/>
    <col min="4" max="4" width="16.7109375" bestFit="1" customWidth="1"/>
    <col min="5" max="5" width="14.85546875" bestFit="1" customWidth="1"/>
    <col min="6" max="6" width="21.140625" bestFit="1" customWidth="1"/>
    <col min="7" max="7" width="14" bestFit="1" customWidth="1"/>
    <col min="12" max="12" width="16.7109375" bestFit="1" customWidth="1"/>
    <col min="13" max="13" width="14.85546875" bestFit="1" customWidth="1"/>
    <col min="14" max="14" width="16.28515625" bestFit="1" customWidth="1"/>
    <col min="15" max="15" width="14.42578125" bestFit="1" customWidth="1"/>
  </cols>
  <sheetData>
    <row r="1" spans="1:16" x14ac:dyDescent="0.25">
      <c r="A1" s="264" t="s">
        <v>177</v>
      </c>
      <c r="B1" s="277"/>
      <c r="C1" s="265" t="s">
        <v>178</v>
      </c>
      <c r="D1" s="265">
        <v>9.81</v>
      </c>
      <c r="E1" s="265"/>
      <c r="F1" s="265"/>
      <c r="G1" s="265"/>
      <c r="H1" s="265"/>
      <c r="I1" s="265"/>
      <c r="J1" s="265"/>
      <c r="K1" s="265"/>
      <c r="L1" s="265"/>
      <c r="M1" s="265"/>
      <c r="N1" s="265"/>
      <c r="O1" s="265"/>
      <c r="P1" s="265"/>
    </row>
    <row r="2" spans="1:16" x14ac:dyDescent="0.25">
      <c r="A2" s="265"/>
      <c r="B2" s="278"/>
      <c r="C2" s="265"/>
      <c r="D2" s="265"/>
      <c r="E2" s="265"/>
      <c r="F2" s="265"/>
      <c r="G2" s="265"/>
      <c r="H2" s="265"/>
      <c r="I2" s="265"/>
      <c r="J2" s="265"/>
      <c r="K2" s="265"/>
      <c r="L2" s="265"/>
      <c r="M2" s="265"/>
      <c r="N2" s="265"/>
      <c r="O2" s="265"/>
      <c r="P2" s="265"/>
    </row>
    <row r="3" spans="1:16" ht="87.75" x14ac:dyDescent="3.5">
      <c r="A3" s="266" t="s">
        <v>179</v>
      </c>
      <c r="B3" s="279" t="s">
        <v>180</v>
      </c>
      <c r="C3" s="268" t="s">
        <v>181</v>
      </c>
      <c r="D3" s="267" t="s">
        <v>182</v>
      </c>
      <c r="E3" s="267" t="s">
        <v>183</v>
      </c>
      <c r="F3" s="267" t="s">
        <v>184</v>
      </c>
      <c r="G3" s="267" t="s">
        <v>213</v>
      </c>
      <c r="H3" s="265"/>
      <c r="I3" s="269" t="s">
        <v>186</v>
      </c>
      <c r="J3" s="270" t="s">
        <v>180</v>
      </c>
      <c r="K3" s="271" t="s">
        <v>181</v>
      </c>
      <c r="L3" s="270" t="s">
        <v>182</v>
      </c>
      <c r="M3" s="270" t="s">
        <v>183</v>
      </c>
      <c r="N3" s="270" t="s">
        <v>184</v>
      </c>
      <c r="O3" s="270" t="s">
        <v>185</v>
      </c>
      <c r="P3" s="265"/>
    </row>
    <row r="4" spans="1:16" x14ac:dyDescent="0.25">
      <c r="A4" s="265"/>
      <c r="B4" s="280" t="s">
        <v>187</v>
      </c>
      <c r="C4" s="272" t="s">
        <v>188</v>
      </c>
      <c r="D4" s="272" t="s">
        <v>189</v>
      </c>
      <c r="E4" s="272" t="s">
        <v>189</v>
      </c>
      <c r="F4" s="272" t="s">
        <v>189</v>
      </c>
      <c r="G4" s="272" t="s">
        <v>188</v>
      </c>
      <c r="H4" s="265"/>
      <c r="I4" s="265"/>
      <c r="J4" s="273" t="s">
        <v>187</v>
      </c>
      <c r="K4" s="274" t="s">
        <v>188</v>
      </c>
      <c r="L4" s="274" t="s">
        <v>189</v>
      </c>
      <c r="M4" s="287" t="s">
        <v>189</v>
      </c>
      <c r="N4" s="287" t="s">
        <v>189</v>
      </c>
      <c r="O4" s="274" t="s">
        <v>188</v>
      </c>
      <c r="P4" s="265"/>
    </row>
    <row r="5" spans="1:16" x14ac:dyDescent="0.25">
      <c r="A5" s="265"/>
      <c r="B5" s="281">
        <v>0.5</v>
      </c>
      <c r="C5" s="275">
        <f>SQRT(B5)</f>
        <v>0.70710678118654757</v>
      </c>
      <c r="D5" s="282">
        <v>67</v>
      </c>
      <c r="E5" s="275">
        <f>$D5/50</f>
        <v>1.34</v>
      </c>
      <c r="F5" s="291">
        <f>(2*PI())*(SQRT(B5/$D$1))</f>
        <v>1.4185033534428875</v>
      </c>
      <c r="G5" s="291">
        <f>($E5/(2*PI()))^2</f>
        <v>4.5483079337045429E-2</v>
      </c>
      <c r="H5" s="265"/>
      <c r="I5" s="265"/>
      <c r="J5" s="276">
        <v>0.5</v>
      </c>
      <c r="K5" s="275">
        <f>SQRT($J5)</f>
        <v>0.70710678118654757</v>
      </c>
      <c r="L5" s="285">
        <v>70</v>
      </c>
      <c r="M5" s="288">
        <f>$L5/50</f>
        <v>1.4</v>
      </c>
      <c r="N5" s="292">
        <f>(2*PI())*SQRT($K5/$D$1)</f>
        <v>1.6868942805695015</v>
      </c>
      <c r="O5" s="291">
        <f>($M5/(2*PI()))^2</f>
        <v>4.9647379984745506E-2</v>
      </c>
      <c r="P5" s="265"/>
    </row>
    <row r="6" spans="1:16" x14ac:dyDescent="0.25">
      <c r="A6" s="265"/>
      <c r="B6" s="281">
        <v>0.45</v>
      </c>
      <c r="C6" s="275">
        <f t="shared" ref="C6:C11" si="0">SQRT(B6)</f>
        <v>0.67082039324993692</v>
      </c>
      <c r="D6" s="283">
        <v>61</v>
      </c>
      <c r="E6" s="275">
        <f t="shared" ref="E6:E11" si="1">$D6/50</f>
        <v>1.22</v>
      </c>
      <c r="F6" s="291">
        <f t="shared" ref="F6:F11" si="2">(2*PI())*(SQRT(B6/$D$1))</f>
        <v>1.345710439639912</v>
      </c>
      <c r="G6" s="291">
        <f t="shared" ref="G6:G11" si="3">($E6/(2*PI())^2)</f>
        <v>3.090296101091302E-2</v>
      </c>
      <c r="H6" s="265"/>
      <c r="I6" s="265"/>
      <c r="J6" s="276">
        <v>0.45</v>
      </c>
      <c r="K6" s="275">
        <f t="shared" ref="K6:K11" si="4">SQRT($J6)</f>
        <v>0.67082039324993692</v>
      </c>
      <c r="L6" s="285">
        <v>65</v>
      </c>
      <c r="M6" s="289">
        <f t="shared" ref="M6:M11" si="5">$L6/50</f>
        <v>1.3</v>
      </c>
      <c r="N6" s="293">
        <f t="shared" ref="N6:N11" si="6">(2*PI())*SQRT($K6/$D$1)</f>
        <v>1.6430413490980997</v>
      </c>
      <c r="O6" s="291">
        <f t="shared" ref="O6:O11" si="7">($M6/(2*PI()))^2</f>
        <v>4.2808200088887714E-2</v>
      </c>
      <c r="P6" s="265"/>
    </row>
    <row r="7" spans="1:16" x14ac:dyDescent="0.25">
      <c r="A7" s="265"/>
      <c r="B7" s="281">
        <v>0.4</v>
      </c>
      <c r="C7" s="275">
        <f t="shared" si="0"/>
        <v>0.63245553203367588</v>
      </c>
      <c r="D7" s="283">
        <v>62</v>
      </c>
      <c r="E7" s="275">
        <f t="shared" si="1"/>
        <v>1.24</v>
      </c>
      <c r="F7" s="291">
        <f t="shared" si="2"/>
        <v>1.2687479698438826</v>
      </c>
      <c r="G7" s="291">
        <f t="shared" si="3"/>
        <v>3.1409566929124708E-2</v>
      </c>
      <c r="H7" s="265"/>
      <c r="I7" s="265"/>
      <c r="J7" s="276">
        <v>0.4</v>
      </c>
      <c r="K7" s="275">
        <f t="shared" si="4"/>
        <v>0.63245553203367588</v>
      </c>
      <c r="L7" s="285">
        <v>62</v>
      </c>
      <c r="M7" s="289">
        <f t="shared" si="5"/>
        <v>1.24</v>
      </c>
      <c r="N7" s="293">
        <f t="shared" si="6"/>
        <v>1.5953661111240549</v>
      </c>
      <c r="O7" s="291">
        <f t="shared" si="7"/>
        <v>3.894786299211464E-2</v>
      </c>
      <c r="P7" s="265"/>
    </row>
    <row r="8" spans="1:16" x14ac:dyDescent="0.25">
      <c r="A8" s="265"/>
      <c r="B8" s="281">
        <v>0.35</v>
      </c>
      <c r="C8" s="275">
        <f t="shared" si="0"/>
        <v>0.59160797830996159</v>
      </c>
      <c r="D8" s="283">
        <v>55</v>
      </c>
      <c r="E8" s="275">
        <f t="shared" si="1"/>
        <v>1.1000000000000001</v>
      </c>
      <c r="F8" s="291">
        <f t="shared" si="2"/>
        <v>1.1868050533302013</v>
      </c>
      <c r="G8" s="291">
        <f t="shared" si="3"/>
        <v>2.7863325501642892E-2</v>
      </c>
      <c r="H8" s="265"/>
      <c r="I8" s="265"/>
      <c r="J8" s="276">
        <v>0.35</v>
      </c>
      <c r="K8" s="275">
        <f t="shared" si="4"/>
        <v>0.59160797830996159</v>
      </c>
      <c r="L8" s="285">
        <v>58</v>
      </c>
      <c r="M8" s="289">
        <f t="shared" si="5"/>
        <v>1.1599999999999999</v>
      </c>
      <c r="N8" s="293">
        <f t="shared" si="6"/>
        <v>1.5429873862040286</v>
      </c>
      <c r="O8" s="291">
        <f t="shared" si="7"/>
        <v>3.4084446177282429E-2</v>
      </c>
      <c r="P8" s="265"/>
    </row>
    <row r="9" spans="1:16" x14ac:dyDescent="0.25">
      <c r="A9" s="265"/>
      <c r="B9" s="281">
        <v>0.3</v>
      </c>
      <c r="C9" s="275">
        <f t="shared" si="0"/>
        <v>0.54772255750516607</v>
      </c>
      <c r="D9" s="283">
        <v>51</v>
      </c>
      <c r="E9" s="275">
        <f t="shared" si="1"/>
        <v>1.02</v>
      </c>
      <c r="F9" s="291">
        <f t="shared" si="2"/>
        <v>1.0987679728847353</v>
      </c>
      <c r="G9" s="291">
        <f t="shared" si="3"/>
        <v>2.5836901828796135E-2</v>
      </c>
      <c r="H9" s="265"/>
      <c r="I9" s="265"/>
      <c r="J9" s="276">
        <v>0.3</v>
      </c>
      <c r="K9" s="275">
        <f t="shared" si="4"/>
        <v>0.54772255750516607</v>
      </c>
      <c r="L9" s="285">
        <v>54</v>
      </c>
      <c r="M9" s="289">
        <f t="shared" si="5"/>
        <v>1.08</v>
      </c>
      <c r="N9" s="293">
        <f t="shared" si="6"/>
        <v>1.4846554550588655</v>
      </c>
      <c r="O9" s="291">
        <f t="shared" si="7"/>
        <v>2.9545257150105701E-2</v>
      </c>
      <c r="P9" s="265"/>
    </row>
    <row r="10" spans="1:16" x14ac:dyDescent="0.25">
      <c r="A10" s="265"/>
      <c r="B10" s="281">
        <v>0.25</v>
      </c>
      <c r="C10" s="275">
        <f t="shared" si="0"/>
        <v>0.5</v>
      </c>
      <c r="D10" s="283">
        <v>47</v>
      </c>
      <c r="E10" s="275">
        <f t="shared" si="1"/>
        <v>0.94</v>
      </c>
      <c r="F10" s="291">
        <f t="shared" si="2"/>
        <v>1.0030333403553238</v>
      </c>
      <c r="G10" s="291">
        <f t="shared" si="3"/>
        <v>2.3810478155949378E-2</v>
      </c>
      <c r="H10" s="265"/>
      <c r="I10" s="265"/>
      <c r="J10" s="276">
        <v>0.25</v>
      </c>
      <c r="K10" s="275">
        <f t="shared" si="4"/>
        <v>0.5</v>
      </c>
      <c r="L10" s="285">
        <v>48</v>
      </c>
      <c r="M10" s="289">
        <f t="shared" si="5"/>
        <v>0.96</v>
      </c>
      <c r="N10" s="293">
        <f t="shared" si="6"/>
        <v>1.4185033534428875</v>
      </c>
      <c r="O10" s="291">
        <f t="shared" si="7"/>
        <v>2.3344400711194618E-2</v>
      </c>
      <c r="P10" s="265"/>
    </row>
    <row r="11" spans="1:16" x14ac:dyDescent="0.25">
      <c r="A11" s="265"/>
      <c r="B11" s="280">
        <v>0.2</v>
      </c>
      <c r="C11" s="275">
        <f t="shared" si="0"/>
        <v>0.44721359549995793</v>
      </c>
      <c r="D11" s="284">
        <v>42</v>
      </c>
      <c r="E11" s="275">
        <f t="shared" si="1"/>
        <v>0.84</v>
      </c>
      <c r="F11" s="291">
        <f t="shared" si="2"/>
        <v>0.8971402930932747</v>
      </c>
      <c r="G11" s="291">
        <f t="shared" si="3"/>
        <v>2.1277448564890934E-2</v>
      </c>
      <c r="H11" s="265"/>
      <c r="I11" s="265"/>
      <c r="J11" s="273">
        <v>0.2</v>
      </c>
      <c r="K11" s="275">
        <f t="shared" si="4"/>
        <v>0.44721359549995793</v>
      </c>
      <c r="L11" s="286">
        <v>43</v>
      </c>
      <c r="M11" s="290">
        <f t="shared" si="5"/>
        <v>0.86</v>
      </c>
      <c r="N11" s="294">
        <f t="shared" si="6"/>
        <v>1.341537643861477</v>
      </c>
      <c r="O11" s="291">
        <f t="shared" si="7"/>
        <v>1.8734286855468258E-2</v>
      </c>
      <c r="P11" s="265"/>
    </row>
    <row r="12" spans="1:16" x14ac:dyDescent="0.25">
      <c r="A12" s="265"/>
      <c r="B12" s="278"/>
      <c r="C12" s="265"/>
      <c r="D12" s="265"/>
      <c r="E12" s="265"/>
      <c r="F12" s="265"/>
      <c r="G12" s="265"/>
      <c r="H12" s="265"/>
      <c r="I12" s="265"/>
      <c r="J12" s="265"/>
      <c r="K12" s="265"/>
      <c r="L12" s="265"/>
      <c r="M12" s="265"/>
      <c r="N12" s="265"/>
      <c r="O12" s="265"/>
      <c r="P12" s="265"/>
    </row>
    <row r="13" spans="1:16" x14ac:dyDescent="0.25">
      <c r="A13" s="265"/>
      <c r="B13" s="278"/>
      <c r="C13" s="265"/>
      <c r="D13" s="265"/>
      <c r="E13" s="265"/>
      <c r="F13" s="265"/>
      <c r="G13" s="265"/>
      <c r="H13" s="265"/>
      <c r="I13" s="265"/>
      <c r="J13" s="265"/>
      <c r="K13" s="265"/>
      <c r="L13" s="265"/>
      <c r="M13" s="265"/>
      <c r="N13" s="265"/>
      <c r="O13" s="265"/>
      <c r="P13" s="265"/>
    </row>
    <row r="14" spans="1:16" x14ac:dyDescent="0.25">
      <c r="A14" s="265"/>
      <c r="B14" s="277" t="s">
        <v>190</v>
      </c>
      <c r="C14" s="264"/>
      <c r="D14" s="264"/>
      <c r="E14" s="265"/>
      <c r="F14" s="265"/>
      <c r="G14" s="265"/>
      <c r="H14" s="265"/>
      <c r="I14" s="265"/>
      <c r="J14" s="265"/>
      <c r="K14" s="265"/>
      <c r="L14" s="265"/>
      <c r="M14" s="265"/>
      <c r="N14" s="265"/>
      <c r="O14" s="265"/>
      <c r="P14" s="265"/>
    </row>
    <row r="15" spans="1:16" ht="30" x14ac:dyDescent="0.25">
      <c r="A15" s="265"/>
      <c r="B15" s="277" t="s">
        <v>191</v>
      </c>
      <c r="C15" s="264"/>
      <c r="D15" s="264"/>
      <c r="E15" s="264"/>
      <c r="F15" s="265"/>
      <c r="G15" s="265"/>
      <c r="H15" s="265"/>
      <c r="I15" s="265"/>
      <c r="J15" s="376"/>
      <c r="K15" s="265"/>
      <c r="L15" s="265"/>
      <c r="M15" s="265"/>
      <c r="N15" s="265"/>
      <c r="O15" s="265"/>
      <c r="P15" s="265"/>
    </row>
    <row r="16" spans="1:16" x14ac:dyDescent="0.25">
      <c r="A16" s="265"/>
      <c r="B16" s="278"/>
      <c r="C16" s="265"/>
      <c r="D16" s="265"/>
      <c r="E16" s="265"/>
      <c r="F16" s="265"/>
      <c r="G16" s="265"/>
      <c r="H16" s="265"/>
      <c r="I16" s="265"/>
      <c r="J16" s="376"/>
      <c r="K16" s="265"/>
      <c r="L16" s="265"/>
      <c r="M16" s="265"/>
      <c r="N16" s="265"/>
      <c r="O16" s="265"/>
      <c r="P16" s="265"/>
    </row>
    <row r="17" spans="1:16" x14ac:dyDescent="0.25">
      <c r="A17" s="265"/>
      <c r="B17" s="278"/>
      <c r="C17" s="265"/>
      <c r="D17" s="265"/>
      <c r="E17" s="265"/>
      <c r="F17" s="265"/>
      <c r="G17" s="265"/>
      <c r="H17" s="265"/>
      <c r="I17" s="265"/>
      <c r="J17" s="265"/>
      <c r="K17" s="265"/>
      <c r="L17" s="265"/>
      <c r="M17" s="265"/>
      <c r="N17" s="265"/>
      <c r="O17" s="265"/>
      <c r="P17" s="265"/>
    </row>
    <row r="18" spans="1:16" x14ac:dyDescent="0.25">
      <c r="A18" s="265"/>
      <c r="B18" s="278"/>
      <c r="C18" s="265"/>
      <c r="D18" s="265"/>
      <c r="E18" s="265"/>
      <c r="F18" s="265"/>
      <c r="G18" s="265"/>
      <c r="H18" s="265"/>
      <c r="I18" s="265"/>
      <c r="J18" s="265"/>
      <c r="K18" s="265"/>
      <c r="L18" s="265"/>
      <c r="M18" s="265"/>
      <c r="N18" s="265"/>
      <c r="O18" s="265"/>
      <c r="P18" s="265"/>
    </row>
    <row r="19" spans="1:16" x14ac:dyDescent="0.25">
      <c r="A19" s="265"/>
      <c r="C19" s="265"/>
      <c r="D19" s="265"/>
      <c r="E19" s="265"/>
      <c r="F19" s="265"/>
      <c r="G19" s="265"/>
      <c r="H19" s="265"/>
      <c r="I19" s="265"/>
      <c r="J19" s="265"/>
      <c r="K19" s="265"/>
      <c r="L19" s="265"/>
      <c r="M19" s="265"/>
      <c r="N19" s="265"/>
      <c r="O19" s="265"/>
      <c r="P19" s="265"/>
    </row>
  </sheetData>
  <mergeCells count="1">
    <mergeCell ref="J15:J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sheetPr>
    <tabColor rgb="FFFFC000"/>
  </sheetPr>
  <dimension ref="A1:AU21"/>
  <sheetViews>
    <sheetView topLeftCell="U1" zoomScale="85" zoomScaleNormal="85" workbookViewId="0">
      <selection activeCell="AK10" sqref="AK10:AU10"/>
    </sheetView>
  </sheetViews>
  <sheetFormatPr defaultRowHeight="15" x14ac:dyDescent="0.25"/>
  <cols>
    <col min="4" max="4" width="8.85546875" bestFit="1" customWidth="1"/>
    <col min="9" max="9" width="10.140625" bestFit="1" customWidth="1"/>
    <col min="11" max="11" width="16.140625" bestFit="1" customWidth="1"/>
  </cols>
  <sheetData>
    <row r="1" spans="1:47" x14ac:dyDescent="0.25">
      <c r="A1" s="1" t="s">
        <v>192</v>
      </c>
    </row>
    <row r="2" spans="1:47" x14ac:dyDescent="0.25">
      <c r="A2" s="1"/>
    </row>
    <row r="3" spans="1:47" x14ac:dyDescent="0.25">
      <c r="A3" s="1" t="s">
        <v>193</v>
      </c>
      <c r="F3" t="s">
        <v>214</v>
      </c>
      <c r="K3" s="1" t="s">
        <v>194</v>
      </c>
      <c r="P3" s="1" t="s">
        <v>195</v>
      </c>
    </row>
    <row r="4" spans="1:47" ht="15.75" thickBot="1" x14ac:dyDescent="0.3">
      <c r="K4" s="1" t="s">
        <v>196</v>
      </c>
      <c r="AJ4" t="s">
        <v>35</v>
      </c>
    </row>
    <row r="5" spans="1:47" ht="15.75" thickBot="1" x14ac:dyDescent="0.3">
      <c r="A5" s="164" t="s">
        <v>197</v>
      </c>
      <c r="B5" s="165" t="s">
        <v>198</v>
      </c>
      <c r="C5" s="165" t="s">
        <v>199</v>
      </c>
      <c r="D5" s="166" t="s">
        <v>200</v>
      </c>
      <c r="F5" s="171" t="s">
        <v>197</v>
      </c>
      <c r="G5" s="172" t="s">
        <v>198</v>
      </c>
      <c r="H5" s="172" t="s">
        <v>199</v>
      </c>
      <c r="I5" s="173" t="s">
        <v>200</v>
      </c>
      <c r="K5" s="178" t="s">
        <v>197</v>
      </c>
      <c r="L5" s="179" t="s">
        <v>198</v>
      </c>
      <c r="M5" s="179" t="s">
        <v>199</v>
      </c>
      <c r="N5" s="180" t="s">
        <v>200</v>
      </c>
      <c r="P5" s="314" t="s">
        <v>201</v>
      </c>
      <c r="Q5" s="315"/>
      <c r="R5" s="315"/>
      <c r="S5" s="316"/>
      <c r="U5" s="314" t="s">
        <v>202</v>
      </c>
      <c r="V5" s="315"/>
      <c r="W5" s="315"/>
      <c r="X5" s="316"/>
      <c r="Z5" s="314" t="s">
        <v>203</v>
      </c>
      <c r="AA5" s="315"/>
      <c r="AB5" s="315"/>
      <c r="AC5" s="316"/>
      <c r="AE5" s="314" t="s">
        <v>204</v>
      </c>
      <c r="AF5" s="315"/>
      <c r="AG5" s="315"/>
      <c r="AH5" s="316"/>
      <c r="AJ5" s="178">
        <v>1</v>
      </c>
      <c r="AK5" s="379" t="s">
        <v>205</v>
      </c>
      <c r="AL5" s="343"/>
      <c r="AM5" s="343"/>
      <c r="AN5" s="343"/>
      <c r="AO5" s="343"/>
      <c r="AP5" s="343"/>
      <c r="AQ5" s="343"/>
      <c r="AR5" s="343"/>
      <c r="AS5" s="343"/>
      <c r="AT5" s="343"/>
      <c r="AU5" s="344"/>
    </row>
    <row r="6" spans="1:47" ht="15.75" thickBot="1" x14ac:dyDescent="0.3">
      <c r="A6" s="167" t="s">
        <v>57</v>
      </c>
      <c r="B6" s="168" t="s">
        <v>57</v>
      </c>
      <c r="C6" s="168"/>
      <c r="D6" s="169" t="s">
        <v>206</v>
      </c>
      <c r="F6" s="174" t="s">
        <v>57</v>
      </c>
      <c r="G6" s="175" t="s">
        <v>57</v>
      </c>
      <c r="H6" s="175"/>
      <c r="I6" s="176" t="s">
        <v>206</v>
      </c>
      <c r="K6" s="250" t="s">
        <v>57</v>
      </c>
      <c r="L6" s="251" t="s">
        <v>57</v>
      </c>
      <c r="M6" s="251"/>
      <c r="N6" s="252" t="s">
        <v>206</v>
      </c>
      <c r="P6" s="147" t="s">
        <v>197</v>
      </c>
      <c r="Q6" s="148" t="s">
        <v>198</v>
      </c>
      <c r="R6" s="148" t="s">
        <v>199</v>
      </c>
      <c r="S6" s="149" t="s">
        <v>200</v>
      </c>
      <c r="U6" s="147" t="s">
        <v>197</v>
      </c>
      <c r="V6" s="148" t="s">
        <v>198</v>
      </c>
      <c r="W6" s="148" t="s">
        <v>199</v>
      </c>
      <c r="X6" s="149" t="s">
        <v>200</v>
      </c>
      <c r="Z6" s="147" t="s">
        <v>197</v>
      </c>
      <c r="AA6" s="148" t="s">
        <v>198</v>
      </c>
      <c r="AB6" s="148" t="s">
        <v>199</v>
      </c>
      <c r="AC6" s="149" t="s">
        <v>200</v>
      </c>
      <c r="AE6" s="147" t="s">
        <v>197</v>
      </c>
      <c r="AF6" s="148" t="s">
        <v>198</v>
      </c>
      <c r="AG6" s="148" t="s">
        <v>199</v>
      </c>
      <c r="AH6" s="149" t="s">
        <v>200</v>
      </c>
      <c r="AJ6" s="155" t="s">
        <v>55</v>
      </c>
      <c r="AK6" s="380" t="s">
        <v>220</v>
      </c>
      <c r="AL6" s="381"/>
      <c r="AM6" s="381"/>
      <c r="AN6" s="381"/>
      <c r="AO6" s="381"/>
      <c r="AP6" s="381"/>
      <c r="AQ6" s="381"/>
      <c r="AR6" s="381"/>
      <c r="AS6" s="381"/>
      <c r="AT6" s="381"/>
      <c r="AU6" s="382"/>
    </row>
    <row r="7" spans="1:47" ht="15.75" thickBot="1" x14ac:dyDescent="0.3">
      <c r="A7" s="164">
        <v>50</v>
      </c>
      <c r="B7" s="246">
        <v>68</v>
      </c>
      <c r="C7" s="246">
        <f t="shared" ref="C7:C16" si="0">A7/B7</f>
        <v>0.73529411764705888</v>
      </c>
      <c r="D7" s="249">
        <f t="shared" ref="D7:D16" si="1">(C7/D$17)</f>
        <v>0.24608236869044808</v>
      </c>
      <c r="F7" s="171">
        <v>50</v>
      </c>
      <c r="G7" s="246">
        <v>34</v>
      </c>
      <c r="H7" s="246">
        <f>(F7/G7)</f>
        <v>1.4705882352941178</v>
      </c>
      <c r="I7" s="249">
        <f>(H7/I$17)</f>
        <v>0.12156635821229378</v>
      </c>
      <c r="K7" s="253">
        <v>50</v>
      </c>
      <c r="L7" s="254">
        <v>100</v>
      </c>
      <c r="M7" s="254">
        <f>($K7/$L7)</f>
        <v>0.5</v>
      </c>
      <c r="N7" s="255">
        <f>($M7/$N$17)</f>
        <v>9.9472794190788826E-3</v>
      </c>
      <c r="P7" s="151" t="s">
        <v>57</v>
      </c>
      <c r="Q7" s="152" t="s">
        <v>57</v>
      </c>
      <c r="R7" s="152"/>
      <c r="S7" s="153" t="s">
        <v>206</v>
      </c>
      <c r="U7" s="151" t="s">
        <v>57</v>
      </c>
      <c r="V7" s="152" t="s">
        <v>57</v>
      </c>
      <c r="W7" s="152"/>
      <c r="X7" s="153" t="s">
        <v>206</v>
      </c>
      <c r="Z7" s="151" t="s">
        <v>57</v>
      </c>
      <c r="AA7" s="152" t="s">
        <v>57</v>
      </c>
      <c r="AB7" s="152"/>
      <c r="AC7" s="153" t="s">
        <v>206</v>
      </c>
      <c r="AE7" s="151" t="s">
        <v>57</v>
      </c>
      <c r="AF7" s="152" t="s">
        <v>57</v>
      </c>
      <c r="AG7" s="152"/>
      <c r="AH7" s="153" t="s">
        <v>206</v>
      </c>
      <c r="AJ7" s="155">
        <v>2</v>
      </c>
      <c r="AK7" s="383" t="s">
        <v>207</v>
      </c>
      <c r="AL7" s="346"/>
      <c r="AM7" s="346"/>
      <c r="AN7" s="346"/>
      <c r="AO7" s="346"/>
      <c r="AP7" s="346"/>
      <c r="AQ7" s="346"/>
      <c r="AR7" s="346"/>
      <c r="AS7" s="346"/>
      <c r="AT7" s="346"/>
      <c r="AU7" s="347"/>
    </row>
    <row r="8" spans="1:47" ht="15.75" thickBot="1" x14ac:dyDescent="0.3">
      <c r="A8" s="170">
        <v>100</v>
      </c>
      <c r="B8" s="206">
        <v>110</v>
      </c>
      <c r="C8" s="206">
        <f t="shared" si="0"/>
        <v>0.90909090909090906</v>
      </c>
      <c r="D8" s="249">
        <f t="shared" si="1"/>
        <v>0.30424729219909941</v>
      </c>
      <c r="F8" s="177">
        <v>100</v>
      </c>
      <c r="G8" s="206">
        <v>52</v>
      </c>
      <c r="H8" s="246">
        <f t="shared" ref="H8:H16" si="2">(F8/G8)</f>
        <v>1.9230769230769231</v>
      </c>
      <c r="I8" s="249">
        <f t="shared" ref="I8:I16" si="3">(H8/I$17)</f>
        <v>0.15897139150838416</v>
      </c>
      <c r="K8" s="256">
        <v>100</v>
      </c>
      <c r="L8" s="210">
        <v>84</v>
      </c>
      <c r="M8" s="254">
        <f t="shared" ref="M8:M16" si="4">($K8/$L8)</f>
        <v>1.1904761904761905</v>
      </c>
      <c r="N8" s="255">
        <f t="shared" ref="N8:N16" si="5">($M8/$N$17)</f>
        <v>2.3683998616854482E-2</v>
      </c>
      <c r="P8" s="147">
        <v>50</v>
      </c>
      <c r="Q8" s="246">
        <v>60</v>
      </c>
      <c r="R8" s="246">
        <f t="shared" ref="R8:R17" si="6">($P8/$Q8)</f>
        <v>0.83333333333333337</v>
      </c>
      <c r="S8" s="249">
        <f>(R8/$S$18)</f>
        <v>0.83333333333333337</v>
      </c>
      <c r="U8" s="147">
        <v>50</v>
      </c>
      <c r="V8" s="246">
        <v>70</v>
      </c>
      <c r="W8" s="246">
        <f t="shared" ref="W8:W17" si="7">($U8/$V8)</f>
        <v>0.7142857142857143</v>
      </c>
      <c r="X8" s="249">
        <f t="shared" ref="X8:X17" si="8">(W8/1)</f>
        <v>0.7142857142857143</v>
      </c>
      <c r="Z8" s="147">
        <v>50</v>
      </c>
      <c r="AA8" s="246">
        <v>61</v>
      </c>
      <c r="AB8" s="246">
        <f t="shared" ref="AB8:AB17" si="9">($Z8/$AA8)</f>
        <v>0.81967213114754101</v>
      </c>
      <c r="AC8" s="249">
        <f t="shared" ref="AC8:AC17" si="10">($AB8/1)</f>
        <v>0.81967213114754101</v>
      </c>
      <c r="AE8" s="147">
        <v>50</v>
      </c>
      <c r="AF8" s="246">
        <v>57</v>
      </c>
      <c r="AG8" s="246">
        <f t="shared" ref="AG8:AG17" si="11">($AE8/$AF8)</f>
        <v>0.8771929824561403</v>
      </c>
      <c r="AH8" s="249">
        <f t="shared" ref="AH8:AH17" si="12">($AG8/1)</f>
        <v>0.8771929824561403</v>
      </c>
      <c r="AJ8" s="155" t="s">
        <v>55</v>
      </c>
      <c r="AK8" s="380" t="s">
        <v>221</v>
      </c>
      <c r="AL8" s="381"/>
      <c r="AM8" s="381"/>
      <c r="AN8" s="381"/>
      <c r="AO8" s="381"/>
      <c r="AP8" s="381"/>
      <c r="AQ8" s="381"/>
      <c r="AR8" s="381"/>
      <c r="AS8" s="381"/>
      <c r="AT8" s="381"/>
      <c r="AU8" s="382"/>
    </row>
    <row r="9" spans="1:47" ht="15.75" thickBot="1" x14ac:dyDescent="0.3">
      <c r="A9" s="170">
        <v>150</v>
      </c>
      <c r="B9" s="206">
        <v>140</v>
      </c>
      <c r="C9" s="206">
        <f t="shared" si="0"/>
        <v>1.0714285714285714</v>
      </c>
      <c r="D9" s="249">
        <f t="shared" si="1"/>
        <v>0.35857716580608145</v>
      </c>
      <c r="F9" s="177">
        <v>150</v>
      </c>
      <c r="G9" s="206">
        <v>68</v>
      </c>
      <c r="H9" s="246">
        <f t="shared" si="2"/>
        <v>2.2058823529411766</v>
      </c>
      <c r="I9" s="249">
        <f t="shared" si="3"/>
        <v>0.18234953731844067</v>
      </c>
      <c r="K9" s="256">
        <v>150</v>
      </c>
      <c r="L9" s="210">
        <v>82</v>
      </c>
      <c r="M9" s="254">
        <f t="shared" si="4"/>
        <v>1.8292682926829269</v>
      </c>
      <c r="N9" s="255">
        <f t="shared" si="5"/>
        <v>3.6392485679556885E-2</v>
      </c>
      <c r="P9" s="150">
        <v>100</v>
      </c>
      <c r="Q9" s="206">
        <v>110</v>
      </c>
      <c r="R9" s="246">
        <f t="shared" si="6"/>
        <v>0.90909090909090906</v>
      </c>
      <c r="S9" s="249">
        <f t="shared" ref="S9:S17" si="13">(R9/1)</f>
        <v>0.90909090909090906</v>
      </c>
      <c r="U9" s="150">
        <v>100</v>
      </c>
      <c r="V9" s="206">
        <v>120</v>
      </c>
      <c r="W9" s="246">
        <f t="shared" si="7"/>
        <v>0.83333333333333337</v>
      </c>
      <c r="X9" s="249">
        <f t="shared" si="8"/>
        <v>0.83333333333333337</v>
      </c>
      <c r="Z9" s="150">
        <v>100</v>
      </c>
      <c r="AA9" s="206">
        <v>116</v>
      </c>
      <c r="AB9" s="246">
        <f t="shared" si="9"/>
        <v>0.86206896551724133</v>
      </c>
      <c r="AC9" s="249">
        <f t="shared" si="10"/>
        <v>0.86206896551724133</v>
      </c>
      <c r="AE9" s="150">
        <v>100</v>
      </c>
      <c r="AF9" s="206">
        <v>111</v>
      </c>
      <c r="AG9" s="246">
        <f t="shared" si="11"/>
        <v>0.90090090090090091</v>
      </c>
      <c r="AH9" s="249">
        <f t="shared" si="12"/>
        <v>0.90090090090090091</v>
      </c>
      <c r="AJ9" s="155">
        <v>3</v>
      </c>
      <c r="AK9" s="383" t="s">
        <v>208</v>
      </c>
      <c r="AL9" s="346"/>
      <c r="AM9" s="346"/>
      <c r="AN9" s="346"/>
      <c r="AO9" s="346"/>
      <c r="AP9" s="346"/>
      <c r="AQ9" s="346"/>
      <c r="AR9" s="346"/>
      <c r="AS9" s="346"/>
      <c r="AT9" s="346"/>
      <c r="AU9" s="347"/>
    </row>
    <row r="10" spans="1:47" ht="15.75" thickBot="1" x14ac:dyDescent="0.3">
      <c r="A10" s="170">
        <v>200</v>
      </c>
      <c r="B10" s="206">
        <v>174</v>
      </c>
      <c r="C10" s="206">
        <f t="shared" si="0"/>
        <v>1.1494252873563218</v>
      </c>
      <c r="D10" s="249">
        <f t="shared" si="1"/>
        <v>0.3846804843896659</v>
      </c>
      <c r="F10" s="177">
        <v>200</v>
      </c>
      <c r="G10" s="206">
        <f>107-8</f>
        <v>99</v>
      </c>
      <c r="H10" s="246">
        <f t="shared" si="2"/>
        <v>2.0202020202020203</v>
      </c>
      <c r="I10" s="249">
        <f t="shared" si="3"/>
        <v>0.16700024966537327</v>
      </c>
      <c r="K10" s="256">
        <v>200</v>
      </c>
      <c r="L10" s="210">
        <v>81</v>
      </c>
      <c r="M10" s="254">
        <f t="shared" si="4"/>
        <v>2.4691358024691357</v>
      </c>
      <c r="N10" s="255">
        <f t="shared" si="5"/>
        <v>4.9122367501624103E-2</v>
      </c>
      <c r="P10" s="150">
        <v>150</v>
      </c>
      <c r="Q10" s="206">
        <v>160</v>
      </c>
      <c r="R10" s="246">
        <f t="shared" si="6"/>
        <v>0.9375</v>
      </c>
      <c r="S10" s="249">
        <f t="shared" si="13"/>
        <v>0.9375</v>
      </c>
      <c r="U10" s="150">
        <v>150</v>
      </c>
      <c r="V10" s="206">
        <v>180</v>
      </c>
      <c r="W10" s="246">
        <f t="shared" si="7"/>
        <v>0.83333333333333337</v>
      </c>
      <c r="X10" s="249">
        <f t="shared" si="8"/>
        <v>0.83333333333333337</v>
      </c>
      <c r="Z10" s="150">
        <v>150</v>
      </c>
      <c r="AA10" s="206">
        <v>173</v>
      </c>
      <c r="AB10" s="246">
        <f t="shared" si="9"/>
        <v>0.86705202312138729</v>
      </c>
      <c r="AC10" s="249">
        <f t="shared" si="10"/>
        <v>0.86705202312138729</v>
      </c>
      <c r="AE10" s="150">
        <v>150</v>
      </c>
      <c r="AF10" s="206">
        <v>164</v>
      </c>
      <c r="AG10" s="246">
        <f t="shared" si="11"/>
        <v>0.91463414634146345</v>
      </c>
      <c r="AH10" s="249">
        <f t="shared" si="12"/>
        <v>0.91463414634146345</v>
      </c>
      <c r="AJ10" s="156" t="s">
        <v>55</v>
      </c>
      <c r="AK10" s="384" t="s">
        <v>222</v>
      </c>
      <c r="AL10" s="385"/>
      <c r="AM10" s="385"/>
      <c r="AN10" s="385"/>
      <c r="AO10" s="385"/>
      <c r="AP10" s="385"/>
      <c r="AQ10" s="385"/>
      <c r="AR10" s="385"/>
      <c r="AS10" s="385"/>
      <c r="AT10" s="385"/>
      <c r="AU10" s="386"/>
    </row>
    <row r="11" spans="1:47" ht="15.75" thickBot="1" x14ac:dyDescent="0.3">
      <c r="A11" s="170">
        <v>250</v>
      </c>
      <c r="B11" s="206">
        <v>207</v>
      </c>
      <c r="C11" s="206">
        <f t="shared" si="0"/>
        <v>1.2077294685990339</v>
      </c>
      <c r="D11" s="249">
        <f t="shared" si="1"/>
        <v>0.40419326258334465</v>
      </c>
      <c r="F11" s="177">
        <v>250</v>
      </c>
      <c r="G11" s="206">
        <f>122-15</f>
        <v>107</v>
      </c>
      <c r="H11" s="246">
        <f t="shared" si="2"/>
        <v>2.3364485981308412</v>
      </c>
      <c r="I11" s="249">
        <f t="shared" si="3"/>
        <v>0.19314281211299011</v>
      </c>
      <c r="K11" s="256">
        <v>250</v>
      </c>
      <c r="L11" s="210">
        <v>80</v>
      </c>
      <c r="M11" s="254">
        <f t="shared" si="4"/>
        <v>3.125</v>
      </c>
      <c r="N11" s="255">
        <f t="shared" si="5"/>
        <v>6.217049636924301E-2</v>
      </c>
      <c r="P11" s="150">
        <v>200</v>
      </c>
      <c r="Q11" s="206">
        <v>210</v>
      </c>
      <c r="R11" s="246">
        <f t="shared" si="6"/>
        <v>0.95238095238095233</v>
      </c>
      <c r="S11" s="249">
        <f t="shared" si="13"/>
        <v>0.95238095238095233</v>
      </c>
      <c r="U11" s="150">
        <v>200</v>
      </c>
      <c r="V11" s="206">
        <v>250</v>
      </c>
      <c r="W11" s="246">
        <f t="shared" si="7"/>
        <v>0.8</v>
      </c>
      <c r="X11" s="249">
        <f t="shared" si="8"/>
        <v>0.8</v>
      </c>
      <c r="Z11" s="150">
        <v>200</v>
      </c>
      <c r="AA11" s="206">
        <v>228</v>
      </c>
      <c r="AB11" s="246">
        <f t="shared" si="9"/>
        <v>0.8771929824561403</v>
      </c>
      <c r="AC11" s="249">
        <f t="shared" si="10"/>
        <v>0.8771929824561403</v>
      </c>
      <c r="AE11" s="150">
        <v>200</v>
      </c>
      <c r="AF11" s="206">
        <v>217</v>
      </c>
      <c r="AG11" s="246">
        <f t="shared" si="11"/>
        <v>0.92165898617511521</v>
      </c>
      <c r="AH11" s="249">
        <f t="shared" si="12"/>
        <v>0.92165898617511521</v>
      </c>
    </row>
    <row r="12" spans="1:47" ht="15.75" thickBot="1" x14ac:dyDescent="0.3">
      <c r="A12" s="170">
        <v>300</v>
      </c>
      <c r="B12" s="206">
        <v>250</v>
      </c>
      <c r="C12" s="206">
        <f t="shared" si="0"/>
        <v>1.2</v>
      </c>
      <c r="D12" s="249">
        <f t="shared" si="1"/>
        <v>0.40160642570281124</v>
      </c>
      <c r="F12" s="177">
        <v>300</v>
      </c>
      <c r="G12" s="206">
        <v>122</v>
      </c>
      <c r="H12" s="246">
        <f t="shared" si="2"/>
        <v>2.459016393442623</v>
      </c>
      <c r="I12" s="249">
        <f t="shared" si="3"/>
        <v>0.20327489405990107</v>
      </c>
      <c r="K12" s="256">
        <v>300</v>
      </c>
      <c r="L12" s="210">
        <v>79</v>
      </c>
      <c r="M12" s="254">
        <f t="shared" si="4"/>
        <v>3.7974683544303796</v>
      </c>
      <c r="N12" s="255">
        <f t="shared" si="5"/>
        <v>7.554895761325732E-2</v>
      </c>
      <c r="P12" s="150">
        <v>250</v>
      </c>
      <c r="Q12" s="206">
        <v>260</v>
      </c>
      <c r="R12" s="246">
        <f t="shared" si="6"/>
        <v>0.96153846153846156</v>
      </c>
      <c r="S12" s="249">
        <f t="shared" si="13"/>
        <v>0.96153846153846156</v>
      </c>
      <c r="U12" s="150">
        <v>250</v>
      </c>
      <c r="V12" s="206">
        <v>290</v>
      </c>
      <c r="W12" s="246">
        <f t="shared" si="7"/>
        <v>0.86206896551724133</v>
      </c>
      <c r="X12" s="249">
        <f t="shared" si="8"/>
        <v>0.86206896551724133</v>
      </c>
      <c r="Z12" s="150">
        <v>250</v>
      </c>
      <c r="AA12" s="206">
        <v>290</v>
      </c>
      <c r="AB12" s="246">
        <f t="shared" si="9"/>
        <v>0.86206896551724133</v>
      </c>
      <c r="AC12" s="249">
        <f t="shared" si="10"/>
        <v>0.86206896551724133</v>
      </c>
      <c r="AE12" s="150">
        <v>250</v>
      </c>
      <c r="AF12" s="206">
        <v>270</v>
      </c>
      <c r="AG12" s="246">
        <f t="shared" si="11"/>
        <v>0.92592592592592593</v>
      </c>
      <c r="AH12" s="249">
        <f t="shared" si="12"/>
        <v>0.92592592592592593</v>
      </c>
    </row>
    <row r="13" spans="1:47" ht="15.75" thickBot="1" x14ac:dyDescent="0.3">
      <c r="A13" s="170">
        <v>350</v>
      </c>
      <c r="B13" s="206">
        <v>262</v>
      </c>
      <c r="C13" s="206">
        <f t="shared" si="0"/>
        <v>1.3358778625954197</v>
      </c>
      <c r="D13" s="249">
        <f t="shared" si="1"/>
        <v>0.44708094464371478</v>
      </c>
      <c r="F13" s="177">
        <v>350</v>
      </c>
      <c r="G13" s="206">
        <v>132</v>
      </c>
      <c r="H13" s="246">
        <f t="shared" si="2"/>
        <v>2.6515151515151514</v>
      </c>
      <c r="I13" s="249">
        <f t="shared" si="3"/>
        <v>0.21918782768580239</v>
      </c>
      <c r="K13" s="256">
        <v>350</v>
      </c>
      <c r="L13" s="210">
        <v>90</v>
      </c>
      <c r="M13" s="254">
        <f t="shared" si="4"/>
        <v>3.8888888888888888</v>
      </c>
      <c r="N13" s="255">
        <f t="shared" si="5"/>
        <v>7.7367728815057962E-2</v>
      </c>
      <c r="P13" s="150">
        <v>300</v>
      </c>
      <c r="Q13" s="206">
        <v>310</v>
      </c>
      <c r="R13" s="246">
        <f t="shared" si="6"/>
        <v>0.967741935483871</v>
      </c>
      <c r="S13" s="249">
        <f t="shared" si="13"/>
        <v>0.967741935483871</v>
      </c>
      <c r="U13" s="150">
        <v>300</v>
      </c>
      <c r="V13" s="206">
        <v>350</v>
      </c>
      <c r="W13" s="246">
        <f t="shared" si="7"/>
        <v>0.8571428571428571</v>
      </c>
      <c r="X13" s="249">
        <f t="shared" si="8"/>
        <v>0.8571428571428571</v>
      </c>
      <c r="Z13" s="150">
        <v>300</v>
      </c>
      <c r="AA13" s="206">
        <v>318</v>
      </c>
      <c r="AB13" s="246">
        <f t="shared" si="9"/>
        <v>0.94339622641509435</v>
      </c>
      <c r="AC13" s="249">
        <f t="shared" si="10"/>
        <v>0.94339622641509435</v>
      </c>
      <c r="AE13" s="150">
        <v>300</v>
      </c>
      <c r="AF13" s="206">
        <v>320</v>
      </c>
      <c r="AG13" s="246">
        <f t="shared" si="11"/>
        <v>0.9375</v>
      </c>
      <c r="AH13" s="249">
        <f t="shared" si="12"/>
        <v>0.9375</v>
      </c>
    </row>
    <row r="14" spans="1:47" ht="15.75" thickBot="1" x14ac:dyDescent="0.3">
      <c r="A14" s="170">
        <v>400</v>
      </c>
      <c r="B14" s="206">
        <v>300</v>
      </c>
      <c r="C14" s="206">
        <f t="shared" si="0"/>
        <v>1.3333333333333333</v>
      </c>
      <c r="D14" s="249">
        <f t="shared" si="1"/>
        <v>0.44622936189201245</v>
      </c>
      <c r="F14" s="177">
        <v>400</v>
      </c>
      <c r="G14" s="206">
        <f>153-14</f>
        <v>139</v>
      </c>
      <c r="H14" s="246">
        <f t="shared" si="2"/>
        <v>2.8776978417266186</v>
      </c>
      <c r="I14" s="249">
        <f t="shared" si="3"/>
        <v>0.23788524772477629</v>
      </c>
      <c r="K14" s="256">
        <v>400</v>
      </c>
      <c r="L14" s="210">
        <v>100</v>
      </c>
      <c r="M14" s="254">
        <f t="shared" si="4"/>
        <v>4</v>
      </c>
      <c r="N14" s="255">
        <f t="shared" si="5"/>
        <v>7.957823535263106E-2</v>
      </c>
      <c r="P14" s="150">
        <v>350</v>
      </c>
      <c r="Q14" s="206">
        <v>360</v>
      </c>
      <c r="R14" s="246">
        <f t="shared" si="6"/>
        <v>0.97222222222222221</v>
      </c>
      <c r="S14" s="249">
        <f t="shared" si="13"/>
        <v>0.97222222222222221</v>
      </c>
      <c r="U14" s="150">
        <v>350</v>
      </c>
      <c r="V14" s="206">
        <v>400</v>
      </c>
      <c r="W14" s="246">
        <f t="shared" si="7"/>
        <v>0.875</v>
      </c>
      <c r="X14" s="249">
        <f t="shared" si="8"/>
        <v>0.875</v>
      </c>
      <c r="Z14" s="150">
        <v>350</v>
      </c>
      <c r="AA14" s="206">
        <v>400</v>
      </c>
      <c r="AB14" s="246">
        <f t="shared" si="9"/>
        <v>0.875</v>
      </c>
      <c r="AC14" s="249">
        <f t="shared" si="10"/>
        <v>0.875</v>
      </c>
      <c r="AE14" s="150">
        <v>350</v>
      </c>
      <c r="AF14" s="206">
        <v>372</v>
      </c>
      <c r="AG14" s="246">
        <f t="shared" si="11"/>
        <v>0.94086021505376349</v>
      </c>
      <c r="AH14" s="249">
        <f t="shared" si="12"/>
        <v>0.94086021505376349</v>
      </c>
    </row>
    <row r="15" spans="1:47" ht="15.75" thickBot="1" x14ac:dyDescent="0.3">
      <c r="A15" s="170">
        <v>450</v>
      </c>
      <c r="B15" s="206">
        <v>340</v>
      </c>
      <c r="C15" s="206">
        <f t="shared" si="0"/>
        <v>1.3235294117647058</v>
      </c>
      <c r="D15" s="249">
        <f t="shared" si="1"/>
        <v>0.44294826364280648</v>
      </c>
      <c r="F15" s="177">
        <v>450</v>
      </c>
      <c r="G15" s="206">
        <f>170-17</f>
        <v>153</v>
      </c>
      <c r="H15" s="246">
        <f t="shared" si="2"/>
        <v>2.9411764705882355</v>
      </c>
      <c r="I15" s="249">
        <f t="shared" si="3"/>
        <v>0.24313271642458756</v>
      </c>
      <c r="K15" s="256">
        <v>450</v>
      </c>
      <c r="L15" s="210">
        <v>105</v>
      </c>
      <c r="M15" s="254">
        <f t="shared" si="4"/>
        <v>4.2857142857142856</v>
      </c>
      <c r="N15" s="255">
        <f t="shared" si="5"/>
        <v>8.5262395020676132E-2</v>
      </c>
      <c r="P15" s="150">
        <v>400</v>
      </c>
      <c r="Q15" s="206">
        <v>410</v>
      </c>
      <c r="R15" s="246">
        <f t="shared" si="6"/>
        <v>0.97560975609756095</v>
      </c>
      <c r="S15" s="249">
        <f t="shared" si="13"/>
        <v>0.97560975609756095</v>
      </c>
      <c r="U15" s="150">
        <v>400</v>
      </c>
      <c r="V15" s="206">
        <v>460</v>
      </c>
      <c r="W15" s="246">
        <f t="shared" si="7"/>
        <v>0.86956521739130432</v>
      </c>
      <c r="X15" s="249">
        <f t="shared" si="8"/>
        <v>0.86956521739130432</v>
      </c>
      <c r="Z15" s="150">
        <v>400</v>
      </c>
      <c r="AA15" s="206">
        <v>460</v>
      </c>
      <c r="AB15" s="246">
        <f t="shared" si="9"/>
        <v>0.86956521739130432</v>
      </c>
      <c r="AC15" s="249">
        <f t="shared" si="10"/>
        <v>0.86956521739130432</v>
      </c>
      <c r="AE15" s="150">
        <v>400</v>
      </c>
      <c r="AF15" s="206">
        <v>426</v>
      </c>
      <c r="AG15" s="246">
        <f t="shared" si="11"/>
        <v>0.93896713615023475</v>
      </c>
      <c r="AH15" s="249">
        <f t="shared" si="12"/>
        <v>0.93896713615023475</v>
      </c>
    </row>
    <row r="16" spans="1:47" ht="15.75" thickBot="1" x14ac:dyDescent="0.3">
      <c r="A16" s="167">
        <v>500</v>
      </c>
      <c r="B16" s="208">
        <v>363</v>
      </c>
      <c r="C16" s="208">
        <f t="shared" si="0"/>
        <v>1.3774104683195592</v>
      </c>
      <c r="D16" s="249">
        <f t="shared" si="1"/>
        <v>0.46098074575621123</v>
      </c>
      <c r="F16" s="174">
        <v>500</v>
      </c>
      <c r="G16" s="208">
        <v>170</v>
      </c>
      <c r="H16" s="246">
        <f t="shared" si="2"/>
        <v>2.9411764705882355</v>
      </c>
      <c r="I16" s="249">
        <f t="shared" si="3"/>
        <v>0.24313271642458756</v>
      </c>
      <c r="K16" s="250">
        <v>500</v>
      </c>
      <c r="L16" s="257">
        <v>110</v>
      </c>
      <c r="M16" s="254">
        <f t="shared" si="4"/>
        <v>4.5454545454545459</v>
      </c>
      <c r="N16" s="255">
        <f t="shared" si="5"/>
        <v>9.042981290071711E-2</v>
      </c>
      <c r="P16" s="150">
        <v>450</v>
      </c>
      <c r="Q16" s="206">
        <v>460</v>
      </c>
      <c r="R16" s="246">
        <f t="shared" si="6"/>
        <v>0.97826086956521741</v>
      </c>
      <c r="S16" s="249">
        <f t="shared" si="13"/>
        <v>0.97826086956521741</v>
      </c>
      <c r="U16" s="150">
        <v>450</v>
      </c>
      <c r="V16" s="206">
        <v>520</v>
      </c>
      <c r="W16" s="246">
        <f t="shared" si="7"/>
        <v>0.86538461538461542</v>
      </c>
      <c r="X16" s="249">
        <f t="shared" si="8"/>
        <v>0.86538461538461542</v>
      </c>
      <c r="Z16" s="150">
        <v>450</v>
      </c>
      <c r="AA16" s="206">
        <v>520</v>
      </c>
      <c r="AB16" s="246">
        <f t="shared" si="9"/>
        <v>0.86538461538461542</v>
      </c>
      <c r="AC16" s="249">
        <f t="shared" si="10"/>
        <v>0.86538461538461542</v>
      </c>
      <c r="AE16" s="150">
        <v>450</v>
      </c>
      <c r="AF16" s="206">
        <v>482</v>
      </c>
      <c r="AG16" s="246">
        <f t="shared" si="11"/>
        <v>0.93360995850622408</v>
      </c>
      <c r="AH16" s="249">
        <f t="shared" si="12"/>
        <v>0.93360995850622408</v>
      </c>
    </row>
    <row r="17" spans="1:34" ht="15.75" thickBot="1" x14ac:dyDescent="0.3">
      <c r="A17" s="377" t="s">
        <v>209</v>
      </c>
      <c r="B17" s="378"/>
      <c r="C17" s="378"/>
      <c r="D17" s="247">
        <v>2.988</v>
      </c>
      <c r="F17" s="377" t="s">
        <v>210</v>
      </c>
      <c r="G17" s="378"/>
      <c r="H17" s="378"/>
      <c r="I17" s="247">
        <v>12.097</v>
      </c>
      <c r="K17" s="377" t="s">
        <v>211</v>
      </c>
      <c r="L17" s="378"/>
      <c r="M17" s="378"/>
      <c r="N17" s="258">
        <f>N18</f>
        <v>50.265000000000001</v>
      </c>
      <c r="P17" s="151">
        <v>500</v>
      </c>
      <c r="Q17" s="208">
        <v>510</v>
      </c>
      <c r="R17" s="246">
        <f t="shared" si="6"/>
        <v>0.98039215686274506</v>
      </c>
      <c r="S17" s="249">
        <f t="shared" si="13"/>
        <v>0.98039215686274506</v>
      </c>
      <c r="U17" s="151">
        <v>500</v>
      </c>
      <c r="V17" s="208">
        <v>580</v>
      </c>
      <c r="W17" s="246">
        <f t="shared" si="7"/>
        <v>0.86206896551724133</v>
      </c>
      <c r="X17" s="249">
        <f t="shared" si="8"/>
        <v>0.86206896551724133</v>
      </c>
      <c r="Z17" s="151">
        <v>500</v>
      </c>
      <c r="AA17" s="208">
        <v>570</v>
      </c>
      <c r="AB17" s="246">
        <f t="shared" si="9"/>
        <v>0.8771929824561403</v>
      </c>
      <c r="AC17" s="249">
        <f t="shared" si="10"/>
        <v>0.8771929824561403</v>
      </c>
      <c r="AE17" s="151">
        <v>500</v>
      </c>
      <c r="AF17" s="208">
        <v>539</v>
      </c>
      <c r="AG17" s="246">
        <f t="shared" si="11"/>
        <v>0.92764378478664189</v>
      </c>
      <c r="AH17" s="249">
        <f t="shared" si="12"/>
        <v>0.92764378478664189</v>
      </c>
    </row>
    <row r="18" spans="1:34" ht="15.75" thickBot="1" x14ac:dyDescent="0.3">
      <c r="N18" s="259">
        <v>50.265000000000001</v>
      </c>
      <c r="P18" s="377" t="s">
        <v>212</v>
      </c>
      <c r="Q18" s="378"/>
      <c r="R18" s="378"/>
      <c r="S18" s="258">
        <v>1</v>
      </c>
      <c r="U18" s="377" t="s">
        <v>212</v>
      </c>
      <c r="V18" s="378"/>
      <c r="W18" s="378"/>
      <c r="X18" s="258">
        <v>1</v>
      </c>
      <c r="Z18" s="377" t="s">
        <v>212</v>
      </c>
      <c r="AA18" s="378"/>
      <c r="AB18" s="378"/>
      <c r="AC18" s="258">
        <v>1</v>
      </c>
      <c r="AE18" s="377" t="s">
        <v>212</v>
      </c>
      <c r="AF18" s="378"/>
      <c r="AG18" s="378"/>
      <c r="AH18" s="258">
        <v>1</v>
      </c>
    </row>
    <row r="19" spans="1:34" x14ac:dyDescent="0.25">
      <c r="A19" s="1" t="s">
        <v>175</v>
      </c>
      <c r="F19" s="1" t="s">
        <v>175</v>
      </c>
      <c r="K19" s="1" t="s">
        <v>175</v>
      </c>
    </row>
    <row r="20" spans="1:34" x14ac:dyDescent="0.25">
      <c r="A20" s="1" t="s">
        <v>176</v>
      </c>
      <c r="F20" s="1" t="s">
        <v>176</v>
      </c>
      <c r="K20" s="1" t="s">
        <v>176</v>
      </c>
      <c r="P20" s="1" t="s">
        <v>175</v>
      </c>
    </row>
    <row r="21" spans="1:34" x14ac:dyDescent="0.25">
      <c r="P21" s="1" t="s">
        <v>176</v>
      </c>
    </row>
  </sheetData>
  <mergeCells count="17">
    <mergeCell ref="A17:C17"/>
    <mergeCell ref="F17:H17"/>
    <mergeCell ref="P5:S5"/>
    <mergeCell ref="K17:M17"/>
    <mergeCell ref="P18:R18"/>
    <mergeCell ref="U18:W18"/>
    <mergeCell ref="Z5:AC5"/>
    <mergeCell ref="AE5:AH5"/>
    <mergeCell ref="AK5:AU5"/>
    <mergeCell ref="AK6:AU6"/>
    <mergeCell ref="AK7:AU7"/>
    <mergeCell ref="AK8:AU8"/>
    <mergeCell ref="AK9:AU9"/>
    <mergeCell ref="AK10:AU10"/>
    <mergeCell ref="Z18:AB18"/>
    <mergeCell ref="AE18:AG18"/>
    <mergeCell ref="U5:X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8" ma:contentTypeDescription="Create a new document." ma:contentTypeScope="" ma:versionID="b5825a12842cee48bf372db913a5e278">
  <xsd:schema xmlns:xsd="http://www.w3.org/2001/XMLSchema" xmlns:xs="http://www.w3.org/2001/XMLSchema" xmlns:p="http://schemas.microsoft.com/office/2006/metadata/properties" xmlns:ns3="3ef5847a-e696-4fee-a2c0-6c3f87568321" targetNamespace="http://schemas.microsoft.com/office/2006/metadata/properties" ma:root="true" ma:fieldsID="7e386cb52b96dd2a072a5a269b884aaf"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DD40E9-58A9-4B0C-A0AE-27B6CEB13663}">
  <ds:schemaRefs>
    <ds:schemaRef ds:uri="http://schemas.openxmlformats.org/package/2006/metadata/core-properties"/>
    <ds:schemaRef ds:uri="http://schemas.microsoft.com/office/2006/metadata/properties"/>
    <ds:schemaRef ds:uri="3ef5847a-e696-4fee-a2c0-6c3f87568321"/>
    <ds:schemaRef ds:uri="http://purl.org/dc/elements/1.1/"/>
    <ds:schemaRef ds:uri="http://www.w3.org/XML/1998/namespace"/>
    <ds:schemaRef ds:uri="http://schemas.microsoft.com/office/2006/documentManagement/types"/>
    <ds:schemaRef ds:uri="http://purl.org/dc/term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7AF2197E-D613-426C-B7C1-2BF74768EF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A8F385-9AFF-436D-A6CF-219FB2B4F1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Steffan Selwood (2502394)</cp:lastModifiedBy>
  <cp:revision/>
  <dcterms:created xsi:type="dcterms:W3CDTF">2025-06-27T08:03:11Z</dcterms:created>
  <dcterms:modified xsi:type="dcterms:W3CDTF">2025-12-07T12:33:22Z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